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480" yWindow="60" windowWidth="11325" windowHeight="7245"/>
  </bookViews>
  <sheets>
    <sheet name="Лист1" sheetId="1" r:id="rId1"/>
    <sheet name="лист2" sheetId="2" r:id="rId2"/>
    <sheet name="лист3" sheetId="3" r:id="rId3"/>
    <sheet name="Лист4" sheetId="4" r:id="rId4"/>
    <sheet name=" " sheetId="5" r:id="rId5"/>
    <sheet name="Лист6" sheetId="6" r:id="rId6"/>
  </sheets>
  <definedNames>
    <definedName name="_xlnm._FilterDatabase" localSheetId="0" hidden="1">Лист1!$A$1:$R$109</definedName>
    <definedName name="_xlnm._FilterDatabase" localSheetId="1" hidden="1">лист2!$A$3:$H$21</definedName>
    <definedName name="fin">лист3!$B$48:$B$49</definedName>
    <definedName name="mer">лист3!$B$47:$B$48</definedName>
    <definedName name="uuu" localSheetId="2">лист3!$B$47:$B$49</definedName>
    <definedName name="w" localSheetId="2">лист3!$B$47:$B$49</definedName>
    <definedName name="yy" localSheetId="2">лист3!$B$47:$B$49</definedName>
    <definedName name="_xlnm.Database">Лист1!$I$8:$I$8</definedName>
    <definedName name="Критерий10">#REF!</definedName>
    <definedName name="Критерий101">#REF!</definedName>
    <definedName name="Критерий102">#REF!</definedName>
    <definedName name="Критерий103">#REF!</definedName>
    <definedName name="Критерий104">#REF!</definedName>
    <definedName name="Критерий20">#REF!</definedName>
    <definedName name="Критерий201">#REF!</definedName>
    <definedName name="Критерий202">#REF!</definedName>
    <definedName name="Критерий203">#REF!</definedName>
    <definedName name="Критерий204">#REF!</definedName>
    <definedName name="Критерий30">#REF!</definedName>
    <definedName name="Критерий301">#REF!</definedName>
    <definedName name="Критерий302">#REF!</definedName>
    <definedName name="Критерий303">#REF!</definedName>
    <definedName name="Критерий304">#REF!</definedName>
    <definedName name="Критерий40">#REF!</definedName>
    <definedName name="Критерий401">#REF!</definedName>
    <definedName name="Критерий402">#REF!</definedName>
    <definedName name="Критерий403">#REF!</definedName>
    <definedName name="Критерий404">#REF!</definedName>
    <definedName name="Критерий50">#REF!</definedName>
    <definedName name="Критерий501">#REF!</definedName>
    <definedName name="Критерий502">#REF!</definedName>
    <definedName name="Критерий503">#REF!</definedName>
    <definedName name="Критерий504">#REF!</definedName>
    <definedName name="Критерий60">#REF!</definedName>
    <definedName name="Критерий601">#REF!</definedName>
    <definedName name="Критерий602">#REF!</definedName>
    <definedName name="Критерий603">#REF!</definedName>
    <definedName name="Критерий604">#REF!</definedName>
    <definedName name="Критерий70">#REF!</definedName>
    <definedName name="Критерий701">#REF!</definedName>
    <definedName name="Критерий702">#REF!</definedName>
    <definedName name="Критерий703">#REF!</definedName>
    <definedName name="Критерий704">#REF!</definedName>
    <definedName name="Критерий80">#REF!</definedName>
    <definedName name="Критерий801">#REF!</definedName>
    <definedName name="Критерий802">#REF!</definedName>
    <definedName name="Критерий803">#REF!</definedName>
    <definedName name="Критерий804">#REF!</definedName>
    <definedName name="Критерий81">#REF!</definedName>
    <definedName name="Критерий811">#REF!</definedName>
    <definedName name="Критерий812">#REF!</definedName>
    <definedName name="Критерий813">#REF!</definedName>
    <definedName name="Критерий814">#REF!</definedName>
    <definedName name="Критерий82">#REF!</definedName>
    <definedName name="Критерий821">#REF!</definedName>
    <definedName name="Критерий822">#REF!</definedName>
    <definedName name="Критерий823">#REF!</definedName>
    <definedName name="Критерий824">#REF!</definedName>
    <definedName name="Критерий83">#REF!</definedName>
    <definedName name="Критерий831">#REF!</definedName>
    <definedName name="Критерий832">#REF!</definedName>
    <definedName name="Критерий833">#REF!</definedName>
    <definedName name="Критерий834">#REF!</definedName>
    <definedName name="Критерий84">#REF!</definedName>
    <definedName name="Критерий841">#REF!</definedName>
    <definedName name="Критерий842">#REF!</definedName>
    <definedName name="Критерий843">#REF!</definedName>
    <definedName name="Критерий844">#REF!</definedName>
    <definedName name="Критерий85">#REF!</definedName>
    <definedName name="Критерий851">#REF!</definedName>
    <definedName name="Критерий852">#REF!</definedName>
    <definedName name="Критерий853">#REF!</definedName>
    <definedName name="Критерий854">#REF!</definedName>
    <definedName name="Критерий86">#REF!</definedName>
    <definedName name="Критерий861">#REF!</definedName>
    <definedName name="Критерий862">#REF!</definedName>
    <definedName name="Критерий863">#REF!</definedName>
    <definedName name="Критерий864">#REF!</definedName>
    <definedName name="Критерий87">#REF!</definedName>
    <definedName name="Критерий871">#REF!</definedName>
    <definedName name="Критерий872">#REF!</definedName>
    <definedName name="Критерий873">#REF!</definedName>
    <definedName name="Критерий874">#REF!</definedName>
    <definedName name="Критерий90">#REF!</definedName>
    <definedName name="Критерий901">#REF!</definedName>
    <definedName name="Критерий902">#REF!</definedName>
    <definedName name="Критерий903">#REF!</definedName>
    <definedName name="Критерий904">#REF!</definedName>
    <definedName name="Критерий91">#REF!</definedName>
    <definedName name="Критерий911">#REF!</definedName>
    <definedName name="Критерий912">#REF!</definedName>
    <definedName name="Критерий913">#REF!</definedName>
    <definedName name="Критерий914">#REF!</definedName>
    <definedName name="Критерий92">#REF!</definedName>
    <definedName name="Критерий921">#REF!</definedName>
    <definedName name="Критерий922">#REF!</definedName>
    <definedName name="Критерий923">#REF!</definedName>
    <definedName name="Критерий924">#REF!</definedName>
    <definedName name="Критерий93">#REF!</definedName>
    <definedName name="Критерий931">#REF!</definedName>
    <definedName name="Критерий932">#REF!</definedName>
    <definedName name="Критерий933">#REF!</definedName>
    <definedName name="Критерий934">#REF!</definedName>
    <definedName name="Критерий95">#REF!</definedName>
    <definedName name="Критерий951">#REF!</definedName>
    <definedName name="Критерий952">#REF!</definedName>
    <definedName name="Критерий953">#REF!</definedName>
    <definedName name="Критерий954">#REF!</definedName>
    <definedName name="Критерий96">#REF!</definedName>
    <definedName name="Критерий961">#REF!</definedName>
    <definedName name="Критерий962">#REF!</definedName>
    <definedName name="Критерий963">#REF!</definedName>
    <definedName name="Критерий964">#REF!</definedName>
    <definedName name="Критерий97">#REF!</definedName>
    <definedName name="Критерий971">#REF!</definedName>
    <definedName name="Критерий972">#REF!</definedName>
    <definedName name="Критерий973">#REF!</definedName>
    <definedName name="Критерий974">#REF!</definedName>
    <definedName name="Критерий98">#REF!</definedName>
    <definedName name="Критерий981">#REF!</definedName>
    <definedName name="Критерий982">#REF!</definedName>
    <definedName name="Критерий983">#REF!</definedName>
    <definedName name="Критерий984">#REF!</definedName>
  </definedNames>
  <calcPr calcId="125725"/>
</workbook>
</file>

<file path=xl/calcChain.xml><?xml version="1.0" encoding="utf-8"?>
<calcChain xmlns="http://schemas.openxmlformats.org/spreadsheetml/2006/main">
  <c r="U129" i="1"/>
  <c r="U128"/>
  <c r="U127"/>
  <c r="U126"/>
  <c r="U125"/>
  <c r="U124"/>
  <c r="U123"/>
  <c r="U122"/>
  <c r="U121"/>
  <c r="U120"/>
  <c r="U119"/>
  <c r="U118"/>
  <c r="U117"/>
  <c r="U116"/>
  <c r="U115"/>
  <c r="U114"/>
  <c r="U112"/>
  <c r="U111"/>
  <c r="U110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3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31"/>
  <c r="U30"/>
  <c r="U29"/>
  <c r="U28"/>
  <c r="C5" i="2"/>
  <c r="C6"/>
  <c r="C7"/>
  <c r="C8"/>
  <c r="C9"/>
  <c r="C10"/>
  <c r="C11"/>
  <c r="C12"/>
  <c r="C13"/>
  <c r="C14"/>
  <c r="C15"/>
  <c r="C16"/>
  <c r="C17"/>
  <c r="C18"/>
  <c r="C19"/>
  <c r="G2" i="1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I529"/>
  <c r="H19" i="2"/>
  <c r="H15"/>
  <c r="E11"/>
  <c r="F14"/>
  <c r="G18"/>
  <c r="E5"/>
  <c r="H17"/>
  <c r="H11"/>
  <c r="E9"/>
  <c r="G7"/>
  <c r="F7"/>
  <c r="G10"/>
  <c r="E10"/>
  <c r="H8"/>
  <c r="H12"/>
  <c r="F5"/>
  <c r="G9"/>
  <c r="F9"/>
  <c r="C20"/>
  <c r="D18"/>
  <c r="F8"/>
  <c r="F12"/>
  <c r="G16"/>
  <c r="E8"/>
  <c r="E7"/>
  <c r="E15"/>
  <c r="H5"/>
  <c r="H9"/>
  <c r="H13"/>
  <c r="E18"/>
  <c r="E12"/>
  <c r="G5"/>
  <c r="G12"/>
  <c r="H18"/>
  <c r="F19"/>
  <c r="G14"/>
  <c r="G6"/>
  <c r="E14"/>
  <c r="E19"/>
  <c r="H14"/>
  <c r="H10"/>
  <c r="H6"/>
  <c r="F18"/>
  <c r="G17"/>
  <c r="F11"/>
  <c r="F6"/>
  <c r="E13"/>
  <c r="E6"/>
  <c r="G13"/>
  <c r="G19"/>
  <c r="F15"/>
  <c r="D5"/>
  <c r="D17"/>
  <c r="D16"/>
  <c r="D13"/>
  <c r="D10"/>
  <c r="D15"/>
  <c r="D12"/>
  <c r="D6"/>
  <c r="D7"/>
  <c r="D11"/>
  <c r="D19"/>
  <c r="D9"/>
  <c r="D14"/>
  <c r="G15"/>
  <c r="G8"/>
  <c r="F10"/>
  <c r="G11"/>
  <c r="H7"/>
  <c r="F17"/>
  <c r="H16"/>
  <c r="H20"/>
  <c r="H21"/>
  <c r="E17"/>
  <c r="F13"/>
  <c r="D8"/>
  <c r="G20"/>
  <c r="G21"/>
  <c r="E16"/>
  <c r="E20"/>
  <c r="E21"/>
  <c r="F16"/>
  <c r="F20"/>
  <c r="F21"/>
  <c r="C21"/>
  <c r="D21"/>
</calcChain>
</file>

<file path=xl/sharedStrings.xml><?xml version="1.0" encoding="utf-8"?>
<sst xmlns="http://schemas.openxmlformats.org/spreadsheetml/2006/main" count="924" uniqueCount="734">
  <si>
    <t>наименование</t>
  </si>
  <si>
    <t>код</t>
  </si>
  <si>
    <t>Всего</t>
  </si>
  <si>
    <t>шт</t>
  </si>
  <si>
    <t>%</t>
  </si>
  <si>
    <t>частная</t>
  </si>
  <si>
    <t>смешанная</t>
  </si>
  <si>
    <t>государственная</t>
  </si>
  <si>
    <t>муниципальная</t>
  </si>
  <si>
    <t>Транспорт и связь</t>
  </si>
  <si>
    <t>Строительство</t>
  </si>
  <si>
    <t>Всего,шт</t>
  </si>
  <si>
    <t>Всего,%</t>
  </si>
  <si>
    <t>В т.ч. по формам собственности</t>
  </si>
  <si>
    <t>Регистрационный номер</t>
  </si>
  <si>
    <t>Дата регистрации</t>
  </si>
  <si>
    <t>Дата заключения</t>
  </si>
  <si>
    <t>Наименование организации</t>
  </si>
  <si>
    <t>Адрес организации</t>
  </si>
  <si>
    <t>Количество работающих</t>
  </si>
  <si>
    <t>Форма собственности</t>
  </si>
  <si>
    <t>Код</t>
  </si>
  <si>
    <t>Срок действия- до даты</t>
  </si>
  <si>
    <t>Вид экономической деятельности</t>
  </si>
  <si>
    <t>Наименование</t>
  </si>
  <si>
    <t>Классификатор форм собственности</t>
  </si>
  <si>
    <t>Частная</t>
  </si>
  <si>
    <t>Смешанная</t>
  </si>
  <si>
    <t>Классификатор общественных организаций</t>
  </si>
  <si>
    <t>Профсоюз</t>
  </si>
  <si>
    <t>Единый представительный орган профсоюзов</t>
  </si>
  <si>
    <t>ООС оформленный</t>
  </si>
  <si>
    <t>СТК оформленный</t>
  </si>
  <si>
    <t>Представители работников</t>
  </si>
  <si>
    <t>Раздел</t>
  </si>
  <si>
    <t>A</t>
  </si>
  <si>
    <t>Сельское хозяйство, охота и лесное хозяйство</t>
  </si>
  <si>
    <t>B</t>
  </si>
  <si>
    <t>Рыболовство, рыбоводство</t>
  </si>
  <si>
    <t>C</t>
  </si>
  <si>
    <t>Добыча полезных ископаемых</t>
  </si>
  <si>
    <t>D</t>
  </si>
  <si>
    <t>Обрабатывающие производства</t>
  </si>
  <si>
    <t>E</t>
  </si>
  <si>
    <t>Производство и распределение электроэнергии, газа и воды</t>
  </si>
  <si>
    <t>F</t>
  </si>
  <si>
    <t>G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</si>
  <si>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</si>
  <si>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H</t>
  </si>
  <si>
    <t>Гостиницы и рестораны</t>
  </si>
  <si>
    <t>J</t>
  </si>
  <si>
    <t>Финансовая деятельность</t>
  </si>
  <si>
    <t>K</t>
  </si>
  <si>
    <t>Операции с недвижимым имуществом, аренда и представление услуг</t>
  </si>
  <si>
    <t>L</t>
  </si>
  <si>
    <t>Государственное управление и обеспечение военной безопасности; обязательное социальное обеспечение</t>
  </si>
  <si>
    <t>M</t>
  </si>
  <si>
    <t>Образование</t>
  </si>
  <si>
    <t>N</t>
  </si>
  <si>
    <t>Здравоохранение и предоставление социальных услуг</t>
  </si>
  <si>
    <t>O</t>
  </si>
  <si>
    <t>Предоставление прочих коммунальных, социальных и персональных услуг</t>
  </si>
  <si>
    <t>От работников</t>
  </si>
  <si>
    <t>Информация о распределении КД по видам экономической деятельности и формам собственности</t>
  </si>
  <si>
    <t xml:space="preserve">Количество работающих в организациях зарегистрировавших коллективные договоры </t>
  </si>
  <si>
    <t>Виды экономической деятельности</t>
  </si>
  <si>
    <t>От работодателя</t>
  </si>
  <si>
    <t>I</t>
  </si>
  <si>
    <t>Стороны,подписавшие коллективный договор</t>
  </si>
  <si>
    <t>Раздел по охране труда (1-да, 0-нет)</t>
  </si>
  <si>
    <t>№</t>
  </si>
  <si>
    <t xml:space="preserve">Название </t>
  </si>
  <si>
    <t>пп</t>
  </si>
  <si>
    <t>района</t>
  </si>
  <si>
    <t>(города)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</si>
  <si>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</si>
  <si>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</si>
  <si>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</si>
  <si>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</si>
  <si>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</si>
  <si>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</si>
  <si>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</si>
  <si>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</si>
  <si>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</si>
  <si>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</si>
  <si>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</si>
  <si>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</si>
  <si>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</si>
  <si>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</si>
  <si>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</si>
  <si>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</si>
  <si>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</si>
  <si>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</si>
  <si>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</si>
  <si>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</si>
  <si>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</si>
  <si>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</si>
  <si>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</si>
  <si>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</si>
  <si>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</si>
  <si>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</si>
  <si>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</si>
  <si>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</si>
  <si>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</si>
  <si>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</si>
  <si>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г.Бердск</t>
  </si>
  <si>
    <t>г.Искитим</t>
  </si>
  <si>
    <t>г.Обь</t>
  </si>
  <si>
    <t>Дзержинский</t>
  </si>
  <si>
    <t>Железнодорожный</t>
  </si>
  <si>
    <t>Заельцовский</t>
  </si>
  <si>
    <t>Калининский</t>
  </si>
  <si>
    <t>Кировский</t>
  </si>
  <si>
    <t>Ленинский</t>
  </si>
  <si>
    <t>Октябрьский</t>
  </si>
  <si>
    <t>Первомайский</t>
  </si>
  <si>
    <t>Советский</t>
  </si>
  <si>
    <t>Центральный</t>
  </si>
  <si>
    <t>Классификатор районов</t>
  </si>
  <si>
    <t>год</t>
  </si>
  <si>
    <t>Реестр коллективных договоров</t>
  </si>
  <si>
    <t>Район (город):</t>
  </si>
  <si>
    <t>Год:</t>
  </si>
  <si>
    <t>Квартал</t>
  </si>
  <si>
    <t>Квартал:</t>
  </si>
  <si>
    <t>Приложение 2</t>
  </si>
  <si>
    <t>включены -1</t>
  </si>
  <si>
    <t>не включены -0</t>
  </si>
  <si>
    <t>Мероприятия по аттестации рабочих мест (включены -1;не включены -0)</t>
  </si>
  <si>
    <t>Кольцово</t>
  </si>
  <si>
    <t>Mинимальная заработная плата</t>
  </si>
  <si>
    <t>Государственная федеральная</t>
  </si>
  <si>
    <t>Муниципальная и областная</t>
  </si>
  <si>
    <t>Финансирование мероприятий (%, нет - 0: менее 0,2%  - 1;  &gt;= 0,2% -2)</t>
  </si>
  <si>
    <t>13-09</t>
  </si>
  <si>
    <t>18-09</t>
  </si>
  <si>
    <t>19-09</t>
  </si>
  <si>
    <t>20-09</t>
  </si>
  <si>
    <t>23-09</t>
  </si>
  <si>
    <t>24-09</t>
  </si>
  <si>
    <t>25-09</t>
  </si>
  <si>
    <t>27-09</t>
  </si>
  <si>
    <t>30-09</t>
  </si>
  <si>
    <t>33-09</t>
  </si>
  <si>
    <t>34-09</t>
  </si>
  <si>
    <t>35-09</t>
  </si>
  <si>
    <t>36-09</t>
  </si>
  <si>
    <t>37-09</t>
  </si>
  <si>
    <t>39-09</t>
  </si>
  <si>
    <t>40-09</t>
  </si>
  <si>
    <t>09-10</t>
  </si>
  <si>
    <t>13-10</t>
  </si>
  <si>
    <t>ОГУ УПРАВЛЕНИЕ ВЕТЕРИНАРИИ</t>
  </si>
  <si>
    <t>Колхоз "Польяновский"</t>
  </si>
  <si>
    <t>Администрация Чистоозерного района</t>
  </si>
  <si>
    <t>ОАО "Ольгинское"</t>
  </si>
  <si>
    <t>ОАО "Новопокровское"</t>
  </si>
  <si>
    <t>СПК к-з Покровский</t>
  </si>
  <si>
    <t>ОАО "Новокрасное"</t>
  </si>
  <si>
    <t>ОАО "Чистоозерный плодопитомник"</t>
  </si>
  <si>
    <t>ОАО "Шипицино"</t>
  </si>
  <si>
    <t>УЧРЕЖДЕНИЕ УФ91/15</t>
  </si>
  <si>
    <t>РАЙПОТРЕБСОЮЗ</t>
  </si>
  <si>
    <t>ИШИМСКОЕ СПО</t>
  </si>
  <si>
    <t>ТАБУЛГИНСКОЕ СПО</t>
  </si>
  <si>
    <t>ПАВЛОВСКОЕ СПО</t>
  </si>
  <si>
    <t>ООО "Производственник"</t>
  </si>
  <si>
    <t>ООО "Общепит"</t>
  </si>
  <si>
    <t>ОАО РОМАНОВСКОЕ</t>
  </si>
  <si>
    <t>ООО ЧИСТООЗЕРНОЕ ЖКХ</t>
  </si>
  <si>
    <t>КЦСОН Чистоозерного р-на</t>
  </si>
  <si>
    <t>ОАО "Родина"</t>
  </si>
  <si>
    <t>ОАО "Очкино"</t>
  </si>
  <si>
    <t>ОАО "Павловское"</t>
  </si>
  <si>
    <t>Администрация Романовского сельсовета</t>
  </si>
  <si>
    <t>ЛЕОНЕНКО И.М.</t>
  </si>
  <si>
    <t>Васильева Ирина Владимировна</t>
  </si>
  <si>
    <t>Зимин Александр Викторович</t>
  </si>
  <si>
    <t xml:space="preserve">Куликовская Наталья Ивановна </t>
  </si>
  <si>
    <t>Литвинова Н.В.</t>
  </si>
  <si>
    <t>Мельниченко Т.В.</t>
  </si>
  <si>
    <t>Ярмухаметова Г.М.</t>
  </si>
  <si>
    <t>Руденко О.А.</t>
  </si>
  <si>
    <t>Аппель А.В.</t>
  </si>
  <si>
    <t>Сапсай А.А.</t>
  </si>
  <si>
    <t>Бекк Л.В.</t>
  </si>
  <si>
    <t>Москаленко Г.П.</t>
  </si>
  <si>
    <t>Оноприенко Н.П.</t>
  </si>
  <si>
    <t>Куринный А.И</t>
  </si>
  <si>
    <t>Куратов В.Г.</t>
  </si>
  <si>
    <t>Самотохин А.Н.</t>
  </si>
  <si>
    <t>Мостовой А.П.</t>
  </si>
  <si>
    <t>Лузин Ф.Н.</t>
  </si>
  <si>
    <t>Ганихин С.Г.</t>
  </si>
  <si>
    <t>Готовщик А.Я.</t>
  </si>
  <si>
    <t>Волкова Л.П.</t>
  </si>
  <si>
    <t>Ухов П.Н.</t>
  </si>
  <si>
    <t>Дворянинов Д.С.</t>
  </si>
  <si>
    <t>Васин В.А.</t>
  </si>
  <si>
    <t>Куриленко Н.Н.</t>
  </si>
  <si>
    <t>Маст Л.А.</t>
  </si>
  <si>
    <t>Таратонов В.В.</t>
  </si>
  <si>
    <t>Мицура А.Ю.</t>
  </si>
  <si>
    <t>Рей В.А.</t>
  </si>
  <si>
    <t>Доценко В.В.</t>
  </si>
  <si>
    <t>Дубикин А.М.</t>
  </si>
  <si>
    <t>Сапсай С.А.</t>
  </si>
  <si>
    <t>Мостовая Н.Д.</t>
  </si>
  <si>
    <t>Равве Н.И.</t>
  </si>
  <si>
    <t>Матвиенко Г.Г.</t>
  </si>
  <si>
    <t>Шмигельский А.П.</t>
  </si>
  <si>
    <t>Евсеева Г.Н.</t>
  </si>
  <si>
    <t>Платошечкин А.В.</t>
  </si>
  <si>
    <t>Сазонов С.А.</t>
  </si>
  <si>
    <t>Черняк Н.Я.</t>
  </si>
  <si>
    <t>Самойлов В.В.</t>
  </si>
  <si>
    <t>Тыртышная С.В.</t>
  </si>
  <si>
    <t>Ильющенко В.Г.</t>
  </si>
  <si>
    <t>Марга Е.В.</t>
  </si>
  <si>
    <t>Кобылянец А.В.</t>
  </si>
  <si>
    <t>Гофман В.П.</t>
  </si>
  <si>
    <t>Куринный Н.И.</t>
  </si>
  <si>
    <t>Федосихин Е.В.</t>
  </si>
  <si>
    <t>Зубрицкая В.В.</t>
  </si>
  <si>
    <t>Регула Т.И.</t>
  </si>
  <si>
    <t>Исаева С.Д.</t>
  </si>
  <si>
    <t>Клименко А.П.</t>
  </si>
  <si>
    <t>Соснина Е.А</t>
  </si>
  <si>
    <t>Зинина З.Ф.</t>
  </si>
  <si>
    <t>Зайцева Р.С.</t>
  </si>
  <si>
    <t>Розенталь В.А.</t>
  </si>
  <si>
    <t>Кожемякин Б.А.</t>
  </si>
  <si>
    <t>Кузьмина Е.А.</t>
  </si>
  <si>
    <t>Прохоренко А.А</t>
  </si>
  <si>
    <t>Касеко Н.Н.</t>
  </si>
  <si>
    <t>Ярошенко Н.В.</t>
  </si>
  <si>
    <t>Ликоровская Е.Н.</t>
  </si>
  <si>
    <t>Калабина Е.Н.</t>
  </si>
  <si>
    <t>9-11</t>
  </si>
  <si>
    <t>МОУ ДОД ДЮСШ</t>
  </si>
  <si>
    <t>Чухилева Л.И.</t>
  </si>
  <si>
    <t>Митина Т.Н.</t>
  </si>
  <si>
    <t>Сыздыкова Е.А.</t>
  </si>
  <si>
    <t>Сирота С.П.</t>
  </si>
  <si>
    <t>Воронкова Л.В.</t>
  </si>
  <si>
    <t>Колесникова С.Г.</t>
  </si>
  <si>
    <t>Баум О.В.</t>
  </si>
  <si>
    <t>Абдылдабекова Ж.К.</t>
  </si>
  <si>
    <t>Литвинов В.В.</t>
  </si>
  <si>
    <t>Растегаева Л.В.</t>
  </si>
  <si>
    <t>Куц Г.В.</t>
  </si>
  <si>
    <t>Розенталь Е.Д.</t>
  </si>
  <si>
    <t>Самотохина Н.Ф.</t>
  </si>
  <si>
    <t>Андреева Т.Ф.</t>
  </si>
  <si>
    <t>Попов В.Н.</t>
  </si>
  <si>
    <t>Кононенко Г.Д.</t>
  </si>
  <si>
    <t>Василенко Е.В.</t>
  </si>
  <si>
    <t>Иванова Л.Я.</t>
  </si>
  <si>
    <t>Фельзина Л.И.</t>
  </si>
  <si>
    <t>Баум В.А.</t>
  </si>
  <si>
    <t>Васильева И.Е.</t>
  </si>
  <si>
    <t>Комлева О.А</t>
  </si>
  <si>
    <t>Вайгант Ю.Ю.</t>
  </si>
  <si>
    <t>Ромашова Т.В.</t>
  </si>
  <si>
    <t>Зенкова Ю.А.</t>
  </si>
  <si>
    <t>Маханько Т.В.</t>
  </si>
  <si>
    <t>Черняк Е.М.</t>
  </si>
  <si>
    <t>МОУ ДОД ДДТ</t>
  </si>
  <si>
    <t>МОУ Новопесчанская СОШ</t>
  </si>
  <si>
    <t>Кольяк И.В</t>
  </si>
  <si>
    <t>Полуэктова О.В.</t>
  </si>
  <si>
    <t>Оноприенко Т.П.</t>
  </si>
  <si>
    <t>Куринная Н.Е.</t>
  </si>
  <si>
    <t>Золотченко П.Д.</t>
  </si>
  <si>
    <t>Клименко О.В.</t>
  </si>
  <si>
    <t>Паращук Н.В.</t>
  </si>
  <si>
    <t>Уварова Т.П.</t>
  </si>
  <si>
    <t>Исенова Г.Б.</t>
  </si>
  <si>
    <t>Спиридонова С.А.</t>
  </si>
  <si>
    <t>Матвиенко Г.В.</t>
  </si>
  <si>
    <t>Таскаева Н.Д.</t>
  </si>
  <si>
    <t>Битюцкая С.А.</t>
  </si>
  <si>
    <t>Худинша О.М.</t>
  </si>
  <si>
    <t>Мицура И.П.</t>
  </si>
  <si>
    <t>МКОУ "Информационно-методический центр"</t>
  </si>
  <si>
    <t>Ланг Л.А.</t>
  </si>
  <si>
    <t>2-12</t>
  </si>
  <si>
    <t xml:space="preserve">Уколов С.П. </t>
  </si>
  <si>
    <t>4-12</t>
  </si>
  <si>
    <t>Чистоозерная ЦРБ</t>
  </si>
  <si>
    <t>Центр занятости населения</t>
  </si>
  <si>
    <t>Турабова М.А.</t>
  </si>
  <si>
    <t>Жирянова И.В.</t>
  </si>
  <si>
    <t>6-12</t>
  </si>
  <si>
    <t xml:space="preserve"> Алексейцева Елена Александровна</t>
  </si>
  <si>
    <t>Баржак Н.Л.</t>
  </si>
  <si>
    <t>Авдошкина Л.Н.</t>
  </si>
  <si>
    <t>Гридина Т.Д.</t>
  </si>
  <si>
    <t>Коровина Г.В.</t>
  </si>
  <si>
    <t>Голубева О.Н.</t>
  </si>
  <si>
    <t>9-12</t>
  </si>
  <si>
    <t>МУП ЖКХ "Павловское"</t>
  </si>
  <si>
    <t>Марга В.В.</t>
  </si>
  <si>
    <t>ООО "Жилищная эксплуатационная компания"</t>
  </si>
  <si>
    <t>Матвеев А.Ю.</t>
  </si>
  <si>
    <t>Вайгандт А.Р.</t>
  </si>
  <si>
    <t>МКУК "Шипицинский КДЦ"</t>
  </si>
  <si>
    <t>Золотченко Л.А.</t>
  </si>
  <si>
    <t>Вежновец О.В.</t>
  </si>
  <si>
    <t>13-12</t>
  </si>
  <si>
    <t xml:space="preserve">Администрация Шипицынского сельсовета </t>
  </si>
  <si>
    <t>Макаркина Г.Д.</t>
  </si>
  <si>
    <t>МКОУ "Чистоозерная СОШ №2"</t>
  </si>
  <si>
    <t>01-13</t>
  </si>
  <si>
    <t>16.01.2013</t>
  </si>
  <si>
    <t>16.01.2016</t>
  </si>
  <si>
    <t>МКУК "Чистоозерный МСКЦ"</t>
  </si>
  <si>
    <t>Кривова Г.А</t>
  </si>
  <si>
    <t>Хребтова С.И.</t>
  </si>
  <si>
    <t>02-13</t>
  </si>
  <si>
    <t>03-13</t>
  </si>
  <si>
    <t>МКОУ ДОД "Детская школа искусств"</t>
  </si>
  <si>
    <t>16.04.2013</t>
  </si>
  <si>
    <t>16.04.2016</t>
  </si>
  <si>
    <t>12.04.2013</t>
  </si>
  <si>
    <t>12.04.2016</t>
  </si>
  <si>
    <t>ПСК (колхоз) имени Мичурина</t>
  </si>
  <si>
    <t>15.04.2013</t>
  </si>
  <si>
    <t>Алексейцева Н.А.</t>
  </si>
  <si>
    <t>Полеев В.В.</t>
  </si>
  <si>
    <t>14.06.2013</t>
  </si>
  <si>
    <t>14.06.2016</t>
  </si>
  <si>
    <t>МКУК "Межпоселенческая библиотека"</t>
  </si>
  <si>
    <t>05-13</t>
  </si>
  <si>
    <t>22.06.2013</t>
  </si>
  <si>
    <t>25.06.2013</t>
  </si>
  <si>
    <t>МКУК "Романовский КДЦ"</t>
  </si>
  <si>
    <t>22.06.2016</t>
  </si>
  <si>
    <t>06-13</t>
  </si>
  <si>
    <t>25.06.2016</t>
  </si>
  <si>
    <t>МКОУ "Павловская СОШ"</t>
  </si>
  <si>
    <t>МКОУ "Центр бухгалтерского и материально-технического обеспечения"</t>
  </si>
  <si>
    <t>07-13</t>
  </si>
  <si>
    <t>27.06.2013</t>
  </si>
  <si>
    <t>27.06.2016</t>
  </si>
  <si>
    <t>Администрация Варваровского сельсовета</t>
  </si>
  <si>
    <t>Ферле Л.В.</t>
  </si>
  <si>
    <t>Ивченко Н.Е.</t>
  </si>
  <si>
    <t>08-13</t>
  </si>
  <si>
    <t>МКУК "Ольгинский КДЦ"</t>
  </si>
  <si>
    <t>09-13</t>
  </si>
  <si>
    <t>МКДОУ Яблоневский детский сад "Яблонька"</t>
  </si>
  <si>
    <t>Дворянинова С.В.</t>
  </si>
  <si>
    <t>Рыбалко Е.Т.</t>
  </si>
  <si>
    <t>МКДОУ Елизаветинский детский сад  "Ягодка"</t>
  </si>
  <si>
    <t>10-13</t>
  </si>
  <si>
    <t>МКДОУ Павловский детский сад "Солнышко"</t>
  </si>
  <si>
    <t>11-13</t>
  </si>
  <si>
    <t>Тимошенко С.Н.</t>
  </si>
  <si>
    <t>12-13</t>
  </si>
  <si>
    <t>МКДОУ Новокулындинский детский сад "Росинка"</t>
  </si>
  <si>
    <t>Хавронова И.А.</t>
  </si>
  <si>
    <t>13-13</t>
  </si>
  <si>
    <t>МКУК "Павловский КДЦ"</t>
  </si>
  <si>
    <t>Ахтянова Т.О.</t>
  </si>
  <si>
    <t>Сергиенко Н.А.</t>
  </si>
  <si>
    <t>14-13</t>
  </si>
  <si>
    <t>МКУК "Польяновский КДЦ"</t>
  </si>
  <si>
    <t>15-13</t>
  </si>
  <si>
    <t>МКУК "Орловский КДЦ"</t>
  </si>
  <si>
    <t>16-13</t>
  </si>
  <si>
    <t>МКУК "Барабо-Юдинский КДЦ"</t>
  </si>
  <si>
    <t>Скрылева Н.М.</t>
  </si>
  <si>
    <t>Мицура Н.А.</t>
  </si>
  <si>
    <t>Гилимьянова Т.М.</t>
  </si>
  <si>
    <t>17-13</t>
  </si>
  <si>
    <t>18-13</t>
  </si>
  <si>
    <t>МКОУ Чистоозерная СОШ №3</t>
  </si>
  <si>
    <t>19-13</t>
  </si>
  <si>
    <t>МКУК "Чистоозерный КДЦ"</t>
  </si>
  <si>
    <t>Иванова Ю.В.</t>
  </si>
  <si>
    <t>Арабок Л.Н.</t>
  </si>
  <si>
    <t>20-13</t>
  </si>
  <si>
    <t>МКУК "Яблоневский СДК"</t>
  </si>
  <si>
    <t>Ткаченко Е.В.</t>
  </si>
  <si>
    <t>Андрющенко Н.Я.</t>
  </si>
  <si>
    <t>Чебыкина О.В.</t>
  </si>
  <si>
    <t>МКУК "Ольховский МДЦ"</t>
  </si>
  <si>
    <t>Балагина Т.В.</t>
  </si>
  <si>
    <t>Лысенко О.Н.</t>
  </si>
  <si>
    <t>21-13</t>
  </si>
  <si>
    <t>МКУК "Ишимский КДЦ"</t>
  </si>
  <si>
    <t>Подольская Ю.М.</t>
  </si>
  <si>
    <t>Бессмертная А.В.</t>
  </si>
  <si>
    <t>Герштейн Л.М.</t>
  </si>
  <si>
    <t>22-13</t>
  </si>
  <si>
    <t>Администрация Польяновского сельсовета</t>
  </si>
  <si>
    <t>Арнаутов Е.М.</t>
  </si>
  <si>
    <t>Полятыкина Е.А.</t>
  </si>
  <si>
    <t>23-13</t>
  </si>
  <si>
    <t>Администрация Журавского сельсовета</t>
  </si>
  <si>
    <t>Пушкин.А.С.</t>
  </si>
  <si>
    <t>Алексейцева Г.С.</t>
  </si>
  <si>
    <t>Сахошко Л.В.</t>
  </si>
  <si>
    <t>Администрация Елизаветинского сельсовета</t>
  </si>
  <si>
    <t>Шрайбер В.А.</t>
  </si>
  <si>
    <t>Зайцева Н.П.</t>
  </si>
  <si>
    <t>25-13</t>
  </si>
  <si>
    <t>Администрация Новокрасненского сельсовета</t>
  </si>
  <si>
    <t>Дмитрюк Н.Н.</t>
  </si>
  <si>
    <t>Шартон З.М.</t>
  </si>
  <si>
    <t>26-13</t>
  </si>
  <si>
    <t>МКУК "Варваровский КДЦ"</t>
  </si>
  <si>
    <t>Семилетко Т.А.</t>
  </si>
  <si>
    <t>Красюк С.И.</t>
  </si>
  <si>
    <t>27-13</t>
  </si>
  <si>
    <t>МКУК "Библиотека им. С.П. Мосияша"</t>
  </si>
  <si>
    <t>Петрова М.П.</t>
  </si>
  <si>
    <t>28-13</t>
  </si>
  <si>
    <t>МКУК "Елизаветинский КДЦ"</t>
  </si>
  <si>
    <t>Корчуганова Л.В.</t>
  </si>
  <si>
    <t>Евженко Н.В.</t>
  </si>
  <si>
    <t>Зиновьева В.Н.</t>
  </si>
  <si>
    <t>ЗАО "Троицкое"</t>
  </si>
  <si>
    <t>29-13</t>
  </si>
  <si>
    <t>МКУК "Новокрасненский КДЦ"</t>
  </si>
  <si>
    <t>Кузнецов С.А.</t>
  </si>
  <si>
    <t>Лобойко Н.С.</t>
  </si>
  <si>
    <t>30-13</t>
  </si>
  <si>
    <t>Шестенко А.Н.</t>
  </si>
  <si>
    <t>Ефимович Н.В.</t>
  </si>
  <si>
    <t>31-13</t>
  </si>
  <si>
    <t>МКОУ Журавская СОШ</t>
  </si>
  <si>
    <t>32-13</t>
  </si>
  <si>
    <t>Администрация Табулгинского сельсовета</t>
  </si>
  <si>
    <t>Мануйлова О.Т.</t>
  </si>
  <si>
    <t>Морозова Р.А.</t>
  </si>
  <si>
    <t>Салахова Н.Н.</t>
  </si>
  <si>
    <t>Прохоренко Т.Г.</t>
  </si>
  <si>
    <t>33-13</t>
  </si>
  <si>
    <t>Администрация Павловского сельсовета</t>
  </si>
  <si>
    <t>Матвиенко В.Б.</t>
  </si>
  <si>
    <t>Алешина Л.П.</t>
  </si>
  <si>
    <t>34-13</t>
  </si>
  <si>
    <t>ООО "Чистоозерные тепловые сети"</t>
  </si>
  <si>
    <t>35-13</t>
  </si>
  <si>
    <t xml:space="preserve"> МКОУ Романовская СОШ</t>
  </si>
  <si>
    <t>Клименко И.П.</t>
  </si>
  <si>
    <t>Тыртышный С.П.</t>
  </si>
  <si>
    <t>36-13</t>
  </si>
  <si>
    <t>04-13</t>
  </si>
  <si>
    <t>Приходько Ю.В.</t>
  </si>
  <si>
    <t>Кузнецова Л.П.</t>
  </si>
  <si>
    <t>37-13</t>
  </si>
  <si>
    <t>МКУК "Табулгинский КДЦ"</t>
  </si>
  <si>
    <t>38-13</t>
  </si>
  <si>
    <t>Администрация Троицкого сельсовета</t>
  </si>
  <si>
    <t>Мельникова А.И.</t>
  </si>
  <si>
    <t>Панова И.П.</t>
  </si>
  <si>
    <t>39-13</t>
  </si>
  <si>
    <t>МКУК "Новопесчанский КДЦ"</t>
  </si>
  <si>
    <t>Мугудинова Т.Г.</t>
  </si>
  <si>
    <t>Комисарова В.В.</t>
  </si>
  <si>
    <t>40-13</t>
  </si>
  <si>
    <t>МУП Табулгинское ЖКХ</t>
  </si>
  <si>
    <t>41-13</t>
  </si>
  <si>
    <t>МУП Романовский ЖКХ</t>
  </si>
  <si>
    <t>42-13</t>
  </si>
  <si>
    <t>МКОУ "Орловская СОШ"</t>
  </si>
  <si>
    <t>632709, Новосибирская область, Чистоозерный район, д. Орловка, ул. Первомайская, д. 32</t>
  </si>
  <si>
    <t>632705, Новосибирская область, Чистоозерный район, с. Романовка, ул. Школьная, д. 48</t>
  </si>
  <si>
    <t>632715, Новосибирская область, Чистоозерный район, с. Журавка, ул. Центральная, 39в</t>
  </si>
  <si>
    <t>632720, Новосибирская область, р.п. Чистоозерное, ул. Маяковского, д. 68</t>
  </si>
  <si>
    <t>632711, Новосибирская область, Чистоозерный район, с. Новая Кулында, ул. Центральная, 26а</t>
  </si>
  <si>
    <t>632722, Новосибирская область, Чистоозерный район, с. Павловка, ул. Проселочная, 10</t>
  </si>
  <si>
    <t>632726, Новосибирская область, Чистоозерный район, с. Елизаветинка, ул. Центральная, 32</t>
  </si>
  <si>
    <t>632720, Новосибирская область, Чистоозерный район, с. Яблоневка, ул. Озерная, д. 42</t>
  </si>
  <si>
    <t>632722, Новосибирская область, Чистоозерный район, с. Павловка, ул. Проселочная, 2а</t>
  </si>
  <si>
    <t>632720, Новосибирская область, р.п. Чистоозерное, ул. Покрышкина, 14</t>
  </si>
  <si>
    <t>632720, Новосибирская область, р.п. Чистоозерное, ул. Победы, 9</t>
  </si>
  <si>
    <t>632715, Новосибирская область, Чистоозерный район, с. Журавка, ул. Морозова, 48</t>
  </si>
  <si>
    <t>632720, Новосибирская область, р.п. Чистоозерное, ул. Покрышкина, 11</t>
  </si>
  <si>
    <t>632700, Новосибирская область, Чистоозерный район, с. Шипицино, ул. Редько, 59</t>
  </si>
  <si>
    <t>632700, Новосибирская область, Чистоозерный район, с. Шипицино, ул. Редько, 16</t>
  </si>
  <si>
    <t>632720, Новосибирская область, р.п. Чистоозерное, ул. Маяковского, д. 83а</t>
  </si>
  <si>
    <t>632727, Новосибирская область, Чистоозерный район, с. Троицкое, ул. 60 лет Октября, 4</t>
  </si>
  <si>
    <t>632720, Новосибирская область, р.п. Чистоозерное, ул. Ленина, 31</t>
  </si>
  <si>
    <t>632729, Новосибирская область, Чистоозерный район, с. Варваровка, ул. Молодежная, 16</t>
  </si>
  <si>
    <t>632723, Новосибирская область, Чистоозерный район, с. Новокрасное, ул. Молодежная, 37</t>
  </si>
  <si>
    <t>632710, Новосибирская область, Чистоозерный район, п. Табулга, ул. Школьная, 24</t>
  </si>
  <si>
    <t>632720, Новосибирская область, р.п. Чистоозерное, ул. Ленина, 10</t>
  </si>
  <si>
    <t>632710, Новосибирская область, Чистоозерный район, п. Табулга, ул. Школьная, 11</t>
  </si>
  <si>
    <t>632705, Новосибирская область, Чистоозерный район, с. Романовка, ул. Центральная, д. 46</t>
  </si>
  <si>
    <t>632726, Новосибирская область, Чистоозерный район, с. Елизаветинка, ул. Центральная, 55</t>
  </si>
  <si>
    <t>632711, Новосибирская область, Чистоозерный район, с. Покровка, ул. Школьная, 4а</t>
  </si>
  <si>
    <t>632722, Новосибирская область, Чистоозерный район, с. Польяново, ул. Первомайская, 23</t>
  </si>
  <si>
    <t>632727, Новосибирская область, Чистоозерный район, с. Троицкое, ул. 60 лет Октября, 8</t>
  </si>
  <si>
    <t>632706, Новосибирская область, Чистоозерный район, с. Ишимка, ул. Центральная, 27</t>
  </si>
  <si>
    <t>632722, Новосибирская область, Чистоозерный район, с. Мироновка, ул. Швачко, 14</t>
  </si>
  <si>
    <t>632729, Новосибирская область, Чистоозерный район, с. Варваровка, ул. Молодежная, 29</t>
  </si>
  <si>
    <t>632720, Новосибирская область, р.п. Чистоозерное, ул. 50 лет Октября, 9</t>
  </si>
  <si>
    <t>632702, Новосибирская область, Чистоозерный район, с. Новопокровка, ул. Школьная, 27</t>
  </si>
  <si>
    <t>632723, Новосибирская область, Чистоозерный район, с. Новокрасное, ул. Молодежная, 35</t>
  </si>
  <si>
    <t>632720, Новосибирская область, р.п. Чистоозерное, ул. Маяковского, 68</t>
  </si>
  <si>
    <t>632728, Новосибирская область, Чистоозерный район, с. Новопесчаное, ул. Молодежная, 2</t>
  </si>
  <si>
    <t>632725, Новосибирская область, Чистоозерный район, с. Ольгино, ул. Черниговка, 1</t>
  </si>
  <si>
    <t>632701, Новосибирская область, Чистоозерный район, с. Барабо-Юдино, ул. Школьная, 28</t>
  </si>
  <si>
    <t>632722, Новосибирская область, Чистоозерный район, с. Польяново, ул. Первомайская, 29</t>
  </si>
  <si>
    <t>632702, Новосибирская область, Чистоозерный район, с. Новопокровка, ул. Школьная, 19</t>
  </si>
  <si>
    <t>632720, Новосибирская область, р.п. Чистоозерное, ул. Урицкого, 4</t>
  </si>
  <si>
    <t>632720, Новосибирская область, р.п. Чистоозерное, ул. Крупской, 10</t>
  </si>
  <si>
    <t>632710, Новосибирская область, Чистоозерный район, с. Озерное, пер. Школьный, 1</t>
  </si>
  <si>
    <t>632720, Новосибирская область, р.п. Чистоозерное, ул. Покрышкина, 9</t>
  </si>
  <si>
    <t>632722, Новосибирская область, Чистоозерный район, с. Павловка, ул. Проселочная, 6</t>
  </si>
  <si>
    <t xml:space="preserve">632705, Новосибирская область, Чистоозерный район, с. Романовка, ул. </t>
  </si>
  <si>
    <t>632700, Новосибирская область, Чистоозерный район, с. Шипицино, ул. Редько, 63</t>
  </si>
  <si>
    <t>632725, Новосибирская область, Чистоозерный район, с. Ольгино, ул. Черниговка, 7</t>
  </si>
  <si>
    <t>632722, Новосибирская область, Чистоозерный район, с. Польяново, ул. Первомайская, 22</t>
  </si>
  <si>
    <t>632710, Новосибирская область, Чистоозерный район, п. Табулга, ул. Центральная, 30а</t>
  </si>
  <si>
    <t>632709, Новосибирская область, Чистоозерный район, д. Орловка, ул. Первомайская, д. 30</t>
  </si>
  <si>
    <t>632701, Новосибирская область, Чистоозерный район, с. Барабо-Юдино, ул. Центральная, 23</t>
  </si>
  <si>
    <t>632729, Новосибирская область, Чистоозерный район, с. Варваровка, ул. Центральная, 33</t>
  </si>
  <si>
    <t>632728, Новосибирская область, Чистоозерный район, с. Новопесчаное, ул. Центральная, 49</t>
  </si>
  <si>
    <t>632711, Новосибирская область, Чистоозерный район, с. Новая Кулында, ул. Зеленая, 18</t>
  </si>
  <si>
    <t>632726, Новосибирская область, Чистоозерный район, с. Елизаветинка, ул. Центральная, 59</t>
  </si>
  <si>
    <t>632700, Новосибирская область, р.п. Чистоозерное, ул. Зонова, 6</t>
  </si>
  <si>
    <t>632720, Новосибирская область, Чистоозерный район, с. Яблоневка, ул. Озерная, д. 52</t>
  </si>
  <si>
    <t>632729, Новосибирская область, Чистоозерный район, с. Ольховка, ул. Кирова, 5</t>
  </si>
  <si>
    <t>632720, Новосибирская область, р.п. Чистоозерное, ул. Ленина, 1</t>
  </si>
  <si>
    <t>632720, Новосибирская область, р.п. Чистоозерное, ул. Ленина, 3</t>
  </si>
  <si>
    <t>632720, Новосибирская область, р.п. Чистоозерное, ул. 50 лет Октября, 5</t>
  </si>
  <si>
    <t>632723, Новосибирская область, Чистоозерный район, с. Новокрасное, ул. Центральная, 49</t>
  </si>
  <si>
    <t>632726, Новосибирская область, Чистоозерный район, с. Елизаветинка, ул. Центральная, 52</t>
  </si>
  <si>
    <t>632710, Новосибирская область, Чистоозерный район, п. Табулга, ул. Школьная, 38</t>
  </si>
  <si>
    <t>632727, Новосибирская область, Чистоозерный район, с.Троицкое, ул. Центральная, 40</t>
  </si>
  <si>
    <t>632720, Новосибирская область, р.п. Чистоозерное, ул. Яковлева, 28</t>
  </si>
  <si>
    <t>632705, Новосибирская область, Чистоозерный район, с. Романовка, ул. Центральная, д. 44</t>
  </si>
  <si>
    <t>632725, Новосибирская область, Чистоозерный район, с. Ольгино, ул. Черниговка, 5/3</t>
  </si>
  <si>
    <t>632702, Новосибирская область, чистоозерный район, с. Новопокровка, ул. Школьная, 24</t>
  </si>
  <si>
    <t>632700, Новосибирская область, Чистоозерный район, с. Шипицино, ул. Редько, 65</t>
  </si>
  <si>
    <t>632729, Новосибирская область, Чистоозерный район,с. Варваровка, ул. Центральная, 33</t>
  </si>
  <si>
    <t>632724, Новосибирская область, Чистоозерный район, с Польяново, ул. Первомайская, 20</t>
  </si>
  <si>
    <t>632723, Новосибирская область, Чистоозерный район, с. Новокрасное, ул. Молодежная, 39</t>
  </si>
  <si>
    <t>632722, Новосибирская область, Чистоозерный район, с. Павловка, ул. Проселочная, 4</t>
  </si>
  <si>
    <t>01-14</t>
  </si>
  <si>
    <t>МКДОУ детский сад "Ивушка"</t>
  </si>
  <si>
    <t>Трухина О.Н.</t>
  </si>
  <si>
    <t>632715, Новосибирская область, Чистоозерный район, с. Журавка, ул. Центральная, 41 б</t>
  </si>
  <si>
    <t>632720, Новосибирская область, р.п. Чистоозерное, ул. Яковлева, 30</t>
  </si>
  <si>
    <t>02-14</t>
  </si>
  <si>
    <t>МКОУ Шипицинская СОШ</t>
  </si>
  <si>
    <t>Таратонова С.Ф.</t>
  </si>
  <si>
    <t>Павленко Н.С.</t>
  </si>
  <si>
    <t>03-14</t>
  </si>
  <si>
    <t>МКДОУ Табулгинский д/с</t>
  </si>
  <si>
    <t>МКДОУ д/с Светлячок</t>
  </si>
  <si>
    <t>Яценко Н.В.</t>
  </si>
  <si>
    <t>05-14</t>
  </si>
  <si>
    <t>МКОУ Елизаветинская СОШ</t>
  </si>
  <si>
    <t>06-14</t>
  </si>
  <si>
    <t>МКДОУ Шипицинский д/с</t>
  </si>
  <si>
    <t>Желтовская Е.И.</t>
  </si>
  <si>
    <t>Пятница Г.А.</t>
  </si>
  <si>
    <t>07-14</t>
  </si>
  <si>
    <t>МКДОУ Троицкий д/с</t>
  </si>
  <si>
    <t>08-14</t>
  </si>
  <si>
    <t>МКДОУ д/с Солнышко</t>
  </si>
  <si>
    <t>Короед Е.А.</t>
  </si>
  <si>
    <t>09-14</t>
  </si>
  <si>
    <t>МКДОУ Романовский д/с</t>
  </si>
  <si>
    <t>10-14</t>
  </si>
  <si>
    <t>ОАО "Мясокомбинат Чистоозерный"</t>
  </si>
  <si>
    <t>11-14</t>
  </si>
  <si>
    <t>МКУ "Журавский СОК"</t>
  </si>
  <si>
    <t>Пушкина Н.А.</t>
  </si>
  <si>
    <t>Прокопьев А.В.</t>
  </si>
  <si>
    <t>12-14</t>
  </si>
  <si>
    <t>Ерченко Т.М.</t>
  </si>
  <si>
    <t>Соловьева Л.А.</t>
  </si>
  <si>
    <t>634720, Новосибирская область, р.п. Чистоозерное, Яковлева, 1</t>
  </si>
  <si>
    <t>04-14</t>
  </si>
  <si>
    <t>632723, Новосибирская область, Чистоозерный район, с. Ишимская, ул. Садовая, 1</t>
  </si>
  <si>
    <t>13-14</t>
  </si>
  <si>
    <t>МКОУ Троицкая СОШ</t>
  </si>
  <si>
    <t>632720, Новосибирская область, р.п. Чистоозерное</t>
  </si>
  <si>
    <t>14-14</t>
  </si>
  <si>
    <t>МКДОУ Новокрасненский д.с.</t>
  </si>
  <si>
    <t>Шиц Н.И.</t>
  </si>
  <si>
    <t>Беккер Е.И.</t>
  </si>
  <si>
    <t>15-14</t>
  </si>
  <si>
    <t>Кулиева Н.А.</t>
  </si>
  <si>
    <t>Нагоричная В.И.</t>
  </si>
  <si>
    <t>МКДОУ Варваровский д.с.</t>
  </si>
  <si>
    <t>16-14</t>
  </si>
  <si>
    <t>МКОУ Покровская ООШ</t>
  </si>
  <si>
    <t>17-14</t>
  </si>
  <si>
    <t>МКОУ ЧООШ (вечерняя)</t>
  </si>
  <si>
    <t>Черкасова Н.С.</t>
  </si>
  <si>
    <t>Блинкова Ю.Г.</t>
  </si>
  <si>
    <t>632715, Новосибирская область, Чистоозерный район, с. Журавка</t>
  </si>
  <si>
    <t>632705, Новосибирская область, Чистоозерный район, с. Романовка</t>
  </si>
  <si>
    <t>632710, Новосибирская область, Чистоозерный район, п. Табулга</t>
  </si>
  <si>
    <t>632725, Новосибирская область, Чистоозерный район, с. Ольгино</t>
  </si>
  <si>
    <t>632700, Новосибирская область, Чистоозерный район, с. Шипицыно</t>
  </si>
  <si>
    <t>632724, Новосибирская область, Чистоозерный район, с Польяново, ул. 60 лет Октября, 2</t>
  </si>
  <si>
    <t>632727, Новосибирская область, Чистоозерный район, с. Троицкое</t>
  </si>
  <si>
    <t>632702, Новосибирская область, Чистоозерный район, с. Новопокровка</t>
  </si>
  <si>
    <t>632711, Новосибирская область, Чистоозерный район, с. Покровка,</t>
  </si>
  <si>
    <t>632723, Новосибирская область, Чистоозерный район, с. Новокрасное</t>
  </si>
  <si>
    <t>632720, Новосибирская область, Чистоозерный район, с. Яблоневка</t>
  </si>
  <si>
    <t xml:space="preserve">632706, Новосибирская область, Чистоозерный район, с. Ишимка, </t>
  </si>
  <si>
    <t>632722, Новосибирская область, Чистоозерный район, с. Павловка</t>
  </si>
  <si>
    <t>632726, Новосибирская область, Чистоозерный район, с. Елизаветинка</t>
  </si>
  <si>
    <t>632720, Новосибирская область, Чистоозерный район, с. Очкино</t>
  </si>
  <si>
    <t>Аноприенко В.С.</t>
  </si>
  <si>
    <t>Семиренко Н.А.</t>
  </si>
  <si>
    <t>18-14</t>
  </si>
  <si>
    <t>МКОУ Варваровская СОШ</t>
  </si>
  <si>
    <t>Горохова К.А.</t>
  </si>
  <si>
    <t>Соппа Е.Г.</t>
  </si>
  <si>
    <t>19-14</t>
  </si>
  <si>
    <t>МКОУ Новокрасненская СОШ</t>
  </si>
  <si>
    <t>Иващенко Г.Н.</t>
  </si>
  <si>
    <t>Гамза Л.М.</t>
  </si>
  <si>
    <t>20-14</t>
  </si>
  <si>
    <t>МКОУ Табулгинская СОШ</t>
  </si>
  <si>
    <t>Березовская Н.Ю.</t>
  </si>
  <si>
    <t>21-14</t>
  </si>
  <si>
    <t>ООО "Степное"</t>
  </si>
  <si>
    <t>Тимошенко А.А.</t>
  </si>
  <si>
    <t>632729, Новосибирская область, чистоозерный район, с. Варваровка, ул. Центральная, 31</t>
  </si>
  <si>
    <t>22-14</t>
  </si>
  <si>
    <t>ОАО "Чистоозерное ХПП"</t>
  </si>
  <si>
    <t>632720, Новосибирская область, р.п. Чистоозерное, ул. Яковлева</t>
  </si>
  <si>
    <t>23-14</t>
  </si>
  <si>
    <t>МКДОУ Новопокровский д.с.</t>
  </si>
  <si>
    <t>24-14</t>
  </si>
  <si>
    <t>МАУ ФК и спорта</t>
  </si>
  <si>
    <t>Меирманов С.Н.</t>
  </si>
  <si>
    <t>Лысова Л.И.</t>
  </si>
  <si>
    <t>МКУК "Журавский КДЦ"</t>
  </si>
  <si>
    <t>25-14</t>
  </si>
  <si>
    <t>МКУК "Новокулындинский КДЦ"</t>
  </si>
  <si>
    <t>26-14</t>
  </si>
  <si>
    <t>27-14</t>
  </si>
  <si>
    <t>28-14</t>
  </si>
  <si>
    <t>МКОУ Новопокровская СОШ</t>
  </si>
  <si>
    <t>МКОУ Ишимская ООШ</t>
  </si>
  <si>
    <t>Сердюк В.И.</t>
  </si>
  <si>
    <t>29-14</t>
  </si>
  <si>
    <t>МКОУ Польяновская СОШ</t>
  </si>
  <si>
    <t>Уколов А.С..</t>
  </si>
  <si>
    <t>30-14</t>
  </si>
  <si>
    <t>МКОУ Ольгинская ООШ</t>
  </si>
  <si>
    <t>31-14</t>
  </si>
  <si>
    <t>32-14</t>
  </si>
  <si>
    <t>33-14</t>
  </si>
  <si>
    <t>Сысюк Н.И.</t>
  </si>
  <si>
    <t>Майбурова Т.В.</t>
  </si>
  <si>
    <t>34-14</t>
  </si>
  <si>
    <t>Чертолыс Н.Г.</t>
  </si>
  <si>
    <t>Пимшина О.К.</t>
  </si>
  <si>
    <t>МКОУ Озерная ООШ</t>
  </si>
  <si>
    <t>МКОУ Барабо-Юдинская СОШ</t>
  </si>
  <si>
    <t>МКОУ Мироновская ООШ</t>
  </si>
  <si>
    <t>МКОУ ЧСОШ №1</t>
  </si>
  <si>
    <t>35-14</t>
  </si>
  <si>
    <t>Спеченка О.В.</t>
  </si>
  <si>
    <t>36-14</t>
  </si>
  <si>
    <t>632701, Новосибирская обл., Чистоозерный район, с. Барабо-юдино, ул. Зеленая 4.</t>
  </si>
  <si>
    <t>Цикало Н.Т.</t>
  </si>
  <si>
    <t>Родионова В.А.</t>
  </si>
  <si>
    <t>МКДОУ Журавский детский сад "Журавлик"</t>
  </si>
  <si>
    <t>МКДОУ Польяновский д/с</t>
  </si>
  <si>
    <t>Администрация Барабо-Юдинского сельсовета</t>
  </si>
  <si>
    <t>Администрация Ольгинского сельсовета</t>
  </si>
  <si>
    <t>Администрация Ишимского сельсовета</t>
  </si>
  <si>
    <t>Администрация Прибрежного сельсовета</t>
  </si>
  <si>
    <t>37-14</t>
  </si>
  <si>
    <t xml:space="preserve"> Афанасьева Л.А.</t>
  </si>
  <si>
    <t>38-14</t>
  </si>
  <si>
    <t>Администрация Новокулындинского сельсовета</t>
  </si>
  <si>
    <t>Бобров С.Е.</t>
  </si>
  <si>
    <t>Герлах Т.М.</t>
  </si>
  <si>
    <t>632711, Новосибирская область, Чистоозерный район, с. Новая Кулында, ул. Центральная, 22</t>
  </si>
  <si>
    <t>39-14</t>
  </si>
  <si>
    <t>Лукашева А.А.</t>
  </si>
  <si>
    <t>МКОУ "Новокулундинская СОШ"</t>
  </si>
  <si>
    <t>40-14</t>
  </si>
  <si>
    <t>Администрация Новопесчанского сельсовета</t>
  </si>
  <si>
    <t>Ощепко В.И.</t>
  </si>
  <si>
    <t>Шляйхер Н.Н.</t>
  </si>
  <si>
    <t>632728,Новосибирская область, Чистоозерный район, с. Новопесчаное, ул. Большая 45/1</t>
  </si>
  <si>
    <t>41-14</t>
  </si>
  <si>
    <t>42-14</t>
  </si>
  <si>
    <t>43-14</t>
  </si>
  <si>
    <t>01-15</t>
  </si>
  <si>
    <t>МКУК "Троицкий КДЦ"</t>
  </si>
  <si>
    <t>632729, Новосибирская область, Чистоозерный район, с.Троицк, ул. Центральная, 36</t>
  </si>
  <si>
    <t>Самотохина О.Н.</t>
  </si>
  <si>
    <t xml:space="preserve"> Бель В.Г.</t>
  </si>
  <si>
    <t>02-15</t>
  </si>
  <si>
    <t>632720, Новосибирская область, р.п. Чистоозерное, ул Кооперативная</t>
  </si>
  <si>
    <t>Мухамедчанов И.Н.</t>
  </si>
  <si>
    <t>Трехонин А.В.</t>
  </si>
  <si>
    <t>Зарубина Т. В.</t>
  </si>
  <si>
    <t>03-15</t>
  </si>
  <si>
    <t>Швейцер А.Э.</t>
  </si>
  <si>
    <t>Асметкина Н.Ю.</t>
  </si>
  <si>
    <t>632720, Новосибирская область, р.п. Чистоозерное, ул Покрышкина, 4</t>
  </si>
  <si>
    <t>04-15</t>
  </si>
  <si>
    <t>МКУ"Центр помощи семье и детям"</t>
  </si>
  <si>
    <t>632720, Новосибирская область, Чистоозерный р-н, д. Очкино, ул. 50 лет Октября 67</t>
  </si>
  <si>
    <t>МКУК "Новопокровский КДЦ"</t>
  </si>
  <si>
    <t>632715, Новосибирская область, Чистоозерный район, с. Новопокровка, ул. Центральная 27</t>
  </si>
  <si>
    <t>06-15</t>
  </si>
  <si>
    <t>Ромашова С.И..</t>
  </si>
  <si>
    <t>Фролова Л.В.</t>
  </si>
  <si>
    <t>02а-15</t>
  </si>
  <si>
    <t>07-15</t>
  </si>
  <si>
    <t>ООО "Варваровское ЖКХ"</t>
  </si>
  <si>
    <t>632729, Новосибирская обл., Чистоозерный р-н, с. Варваровка</t>
  </si>
  <si>
    <t>Леоненко А.В.</t>
  </si>
  <si>
    <t>Крышка Т.М.</t>
  </si>
  <si>
    <t>08-15</t>
  </si>
  <si>
    <t>Миллер Л.Э.</t>
  </si>
  <si>
    <t>632722, Новосибирская область, Чистоозерный район, с. Павловка, ул. Проселочная 4.</t>
  </si>
  <si>
    <t>09-15</t>
  </si>
  <si>
    <t>10-15</t>
  </si>
  <si>
    <t>Измайлова Н.В.</t>
  </si>
  <si>
    <t>11-15</t>
  </si>
  <si>
    <t>12-15</t>
  </si>
  <si>
    <t>13-15</t>
  </si>
  <si>
    <t>14-15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</si>
</sst>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indexed="4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right" vertical="top"/>
      <protection locked="0"/>
    </xf>
    <xf numFmtId="49" fontId="0" fillId="0" borderId="0" xfId="0" applyNumberFormat="1" applyBorder="1" applyAlignment="1" applyProtection="1">
      <alignment horizontal="right" vertical="top"/>
      <protection locked="0"/>
    </xf>
    <xf numFmtId="1" fontId="0" fillId="0" borderId="2" xfId="0" applyNumberFormat="1" applyBorder="1" applyAlignment="1" applyProtection="1">
      <alignment horizontal="center" vertical="top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Border="1" applyAlignment="1" applyProtection="1">
      <alignment horizontal="righ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right" vertical="top"/>
      <protection locked="0"/>
    </xf>
    <xf numFmtId="1" fontId="0" fillId="0" borderId="1" xfId="0" applyNumberFormat="1" applyBorder="1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center" vertical="top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/>
    <xf numFmtId="0" fontId="5" fillId="2" borderId="2" xfId="0" applyFont="1" applyFill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7" xfId="0" applyFont="1" applyBorder="1"/>
    <xf numFmtId="0" fontId="5" fillId="2" borderId="7" xfId="0" applyFont="1" applyFill="1" applyBorder="1"/>
    <xf numFmtId="0" fontId="5" fillId="0" borderId="6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1" xfId="0" applyBorder="1" applyAlignment="1">
      <alignment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" fontId="0" fillId="0" borderId="1" xfId="0" applyNumberFormat="1" applyBorder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6" fillId="0" borderId="1" xfId="0" applyNumberFormat="1" applyFont="1" applyBorder="1" applyProtection="1"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4" borderId="0" xfId="0" applyNumberFormat="1" applyFont="1" applyFill="1" applyAlignment="1" applyProtection="1">
      <alignment horizontal="right" vertical="top"/>
      <protection hidden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top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right" vertical="top" wrapText="1"/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2" fontId="1" fillId="0" borderId="1" xfId="0" applyNumberFormat="1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9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5" fillId="0" borderId="1" xfId="0" applyFont="1" applyFill="1" applyBorder="1"/>
    <xf numFmtId="0" fontId="5" fillId="2" borderId="1" xfId="0" applyFont="1" applyFill="1" applyBorder="1"/>
    <xf numFmtId="0" fontId="10" fillId="0" borderId="0" xfId="0" applyFont="1" applyProtection="1">
      <protection locked="0"/>
    </xf>
    <xf numFmtId="49" fontId="10" fillId="0" borderId="0" xfId="0" applyNumberFormat="1" applyFont="1" applyAlignment="1" applyProtection="1">
      <alignment horizontal="righ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8" fillId="0" borderId="1" xfId="0" applyNumberFormat="1" applyFont="1" applyFill="1" applyBorder="1" applyAlignment="1" applyProtection="1">
      <alignment horizontal="left" vertical="top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vertical="top" wrapText="1"/>
      <protection locked="0"/>
    </xf>
    <xf numFmtId="1" fontId="8" fillId="0" borderId="1" xfId="0" applyNumberFormat="1" applyFont="1" applyFill="1" applyBorder="1" applyAlignment="1" applyProtection="1">
      <alignment horizontal="left" vertical="top"/>
      <protection locked="0"/>
    </xf>
    <xf numFmtId="1" fontId="8" fillId="0" borderId="1" xfId="0" applyNumberFormat="1" applyFont="1" applyBorder="1" applyAlignment="1" applyProtection="1">
      <alignment horizontal="left" vertical="top"/>
      <protection locked="0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top" wrapText="1"/>
      <protection locked="0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14" fontId="8" fillId="0" borderId="1" xfId="0" applyNumberFormat="1" applyFont="1" applyFill="1" applyBorder="1" applyAlignment="1" applyProtection="1">
      <alignment horizontal="left" vertical="top"/>
      <protection locked="0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49" fontId="8" fillId="5" borderId="1" xfId="0" applyNumberFormat="1" applyFont="1" applyFill="1" applyBorder="1" applyAlignment="1" applyProtection="1">
      <alignment horizontal="left" vertical="top"/>
      <protection locked="0"/>
    </xf>
    <xf numFmtId="14" fontId="8" fillId="5" borderId="1" xfId="0" applyNumberFormat="1" applyFont="1" applyFill="1" applyBorder="1" applyAlignment="1" applyProtection="1">
      <alignment horizontal="left" vertical="top"/>
      <protection locked="0"/>
    </xf>
    <xf numFmtId="49" fontId="8" fillId="5" borderId="1" xfId="0" applyNumberFormat="1" applyFont="1" applyFill="1" applyBorder="1" applyAlignment="1" applyProtection="1">
      <alignment horizontal="left" vertical="top" wrapText="1"/>
      <protection locked="0"/>
    </xf>
    <xf numFmtId="49" fontId="0" fillId="5" borderId="1" xfId="0" applyNumberFormat="1" applyFill="1" applyBorder="1" applyAlignment="1" applyProtection="1">
      <alignment horizontal="left" vertical="center" wrapText="1"/>
      <protection locked="0"/>
    </xf>
    <xf numFmtId="1" fontId="8" fillId="5" borderId="1" xfId="0" applyNumberFormat="1" applyFont="1" applyFill="1" applyBorder="1" applyAlignment="1" applyProtection="1">
      <alignment horizontal="left" vertical="top"/>
      <protection locked="0"/>
    </xf>
    <xf numFmtId="1" fontId="0" fillId="5" borderId="1" xfId="0" applyNumberFormat="1" applyFill="1" applyBorder="1" applyAlignment="1" applyProtection="1">
      <alignment horizontal="left" vertical="top"/>
      <protection locked="0"/>
    </xf>
    <xf numFmtId="1" fontId="1" fillId="5" borderId="1" xfId="0" applyNumberFormat="1" applyFont="1" applyFill="1" applyBorder="1" applyAlignment="1" applyProtection="1">
      <alignment horizontal="left" vertical="center" wrapText="1"/>
      <protection locked="0"/>
    </xf>
    <xf numFmtId="1" fontId="0" fillId="5" borderId="1" xfId="0" applyNumberForma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left" vertical="top"/>
      <protection locked="0"/>
    </xf>
    <xf numFmtId="49" fontId="0" fillId="5" borderId="1" xfId="0" applyNumberFormat="1" applyFill="1" applyBorder="1" applyAlignment="1" applyProtection="1">
      <alignment horizontal="center" vertical="top" wrapText="1"/>
      <protection locked="0"/>
    </xf>
    <xf numFmtId="0" fontId="0" fillId="5" borderId="0" xfId="0" applyFill="1" applyAlignment="1" applyProtection="1">
      <alignment vertical="top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horizontal="center" vertical="top"/>
      <protection locked="0"/>
    </xf>
    <xf numFmtId="0" fontId="10" fillId="6" borderId="0" xfId="0" applyFont="1" applyFill="1" applyProtection="1"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NumberForma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G862"/>
  <sheetViews>
    <sheetView tabSelected="1" zoomScaleSheetLayoutView="232" workbookViewId="0">
      <pane ySplit="8" topLeftCell="A22" activePane="bottomLeft" state="frozenSplit"/>
      <selection pane="bottomLeft" activeCell="A25" sqref="A25:XFD25"/>
    </sheetView>
  </sheetViews>
  <sheetFormatPr defaultRowHeight="12.75"/>
  <cols>
    <col min="1" max="1" width="8.5703125" style="25" customWidth="1"/>
    <col min="2" max="2" width="11.28515625" style="26" customWidth="1"/>
    <col min="3" max="3" width="11" style="26" customWidth="1"/>
    <col min="4" max="4" width="10.7109375" style="26" customWidth="1"/>
    <col min="5" max="5" width="26" style="6" customWidth="1"/>
    <col min="6" max="6" width="23.42578125" style="6" customWidth="1"/>
    <col min="7" max="7" width="9.140625" style="5"/>
    <col min="8" max="8" width="9.85546875" style="5" customWidth="1"/>
    <col min="9" max="9" width="9.140625" style="5"/>
    <col min="10" max="10" width="12.42578125" style="5" customWidth="1"/>
    <col min="11" max="11" width="9.5703125" style="5" customWidth="1"/>
    <col min="12" max="12" width="17.85546875" style="5" customWidth="1"/>
    <col min="13" max="13" width="18.5703125" style="5" customWidth="1"/>
    <col min="14" max="14" width="6.42578125" style="5" customWidth="1"/>
    <col min="15" max="15" width="35.7109375" style="6" hidden="1" customWidth="1"/>
    <col min="16" max="16" width="37" style="6" hidden="1" customWidth="1"/>
    <col min="17" max="17" width="16.7109375" style="6" customWidth="1"/>
    <col min="18" max="18" width="13.42578125" style="6" customWidth="1"/>
    <col min="19" max="19" width="9.85546875" style="6" hidden="1" customWidth="1"/>
    <col min="20" max="20" width="12.140625" style="6" hidden="1" customWidth="1"/>
    <col min="21" max="21" width="11.5703125" style="79" customWidth="1"/>
    <col min="22" max="16384" width="9.140625" style="12"/>
  </cols>
  <sheetData>
    <row r="1" spans="1:25" ht="42" customHeight="1">
      <c r="A1" s="51" t="s">
        <v>121</v>
      </c>
      <c r="B1" s="35">
        <v>29</v>
      </c>
      <c r="C1" s="35"/>
      <c r="D1" s="35" t="s">
        <v>122</v>
      </c>
      <c r="E1" s="35">
        <v>11</v>
      </c>
      <c r="F1" s="35" t="s">
        <v>124</v>
      </c>
      <c r="G1" s="35">
        <v>4</v>
      </c>
      <c r="H1" s="35"/>
      <c r="I1" s="35"/>
      <c r="J1" s="5" t="s">
        <v>120</v>
      </c>
      <c r="R1" s="12"/>
    </row>
    <row r="2" spans="1:25">
      <c r="A2" s="13" t="s">
        <v>64</v>
      </c>
      <c r="B2" s="14"/>
      <c r="C2" s="14"/>
      <c r="D2" s="14"/>
      <c r="G2" s="60">
        <f>SUM(G9:G267)</f>
        <v>4904</v>
      </c>
      <c r="U2" s="80"/>
      <c r="V2" s="6"/>
      <c r="W2" s="6"/>
      <c r="X2" s="6"/>
      <c r="Y2" s="6"/>
    </row>
    <row r="3" spans="1:25" ht="13.15" customHeight="1">
      <c r="A3" s="138" t="s">
        <v>14</v>
      </c>
      <c r="B3" s="126" t="s">
        <v>15</v>
      </c>
      <c r="C3" s="126" t="s">
        <v>16</v>
      </c>
      <c r="D3" s="126" t="s">
        <v>22</v>
      </c>
      <c r="E3" s="144" t="s">
        <v>17</v>
      </c>
      <c r="F3" s="141" t="s">
        <v>18</v>
      </c>
      <c r="G3" s="121" t="s">
        <v>19</v>
      </c>
      <c r="H3" s="121" t="s">
        <v>23</v>
      </c>
      <c r="I3" s="121" t="s">
        <v>20</v>
      </c>
      <c r="J3" s="121" t="s">
        <v>130</v>
      </c>
      <c r="K3" s="121" t="s">
        <v>69</v>
      </c>
      <c r="L3" s="121" t="s">
        <v>128</v>
      </c>
      <c r="M3" s="121" t="s">
        <v>133</v>
      </c>
      <c r="N3" s="129" t="s">
        <v>68</v>
      </c>
      <c r="O3" s="130"/>
      <c r="P3" s="130"/>
      <c r="Q3" s="130"/>
      <c r="R3" s="131"/>
      <c r="S3" s="119"/>
      <c r="T3" s="120"/>
      <c r="U3" s="114"/>
    </row>
    <row r="4" spans="1:25">
      <c r="A4" s="139"/>
      <c r="B4" s="127"/>
      <c r="C4" s="127"/>
      <c r="D4" s="127"/>
      <c r="E4" s="139"/>
      <c r="F4" s="142"/>
      <c r="G4" s="124"/>
      <c r="H4" s="124"/>
      <c r="I4" s="124"/>
      <c r="J4" s="122"/>
      <c r="K4" s="122"/>
      <c r="L4" s="122" t="s">
        <v>126</v>
      </c>
      <c r="M4" s="122"/>
      <c r="N4" s="132"/>
      <c r="O4" s="133"/>
      <c r="P4" s="133"/>
      <c r="Q4" s="133"/>
      <c r="R4" s="134"/>
      <c r="S4" s="119"/>
      <c r="T4" s="120"/>
      <c r="U4" s="114"/>
    </row>
    <row r="5" spans="1:25">
      <c r="A5" s="139"/>
      <c r="B5" s="127"/>
      <c r="C5" s="127"/>
      <c r="D5" s="127"/>
      <c r="E5" s="139"/>
      <c r="F5" s="142"/>
      <c r="G5" s="124"/>
      <c r="H5" s="124"/>
      <c r="I5" s="124"/>
      <c r="J5" s="122"/>
      <c r="K5" s="122"/>
      <c r="L5" s="122" t="s">
        <v>127</v>
      </c>
      <c r="M5" s="122"/>
      <c r="N5" s="132"/>
      <c r="O5" s="133"/>
      <c r="P5" s="133"/>
      <c r="Q5" s="133"/>
      <c r="R5" s="134"/>
      <c r="S5" s="119"/>
      <c r="T5" s="120"/>
      <c r="U5" s="114"/>
    </row>
    <row r="6" spans="1:25">
      <c r="A6" s="139"/>
      <c r="B6" s="127"/>
      <c r="C6" s="127"/>
      <c r="D6" s="127"/>
      <c r="E6" s="139"/>
      <c r="F6" s="142"/>
      <c r="G6" s="124"/>
      <c r="H6" s="124"/>
      <c r="I6" s="124"/>
      <c r="J6" s="122"/>
      <c r="K6" s="122"/>
      <c r="L6" s="122"/>
      <c r="M6" s="122"/>
      <c r="N6" s="135"/>
      <c r="O6" s="136"/>
      <c r="P6" s="136"/>
      <c r="Q6" s="136"/>
      <c r="R6" s="137"/>
      <c r="S6" s="119"/>
      <c r="T6" s="120"/>
      <c r="U6" s="114"/>
    </row>
    <row r="7" spans="1:25">
      <c r="A7" s="140"/>
      <c r="B7" s="128"/>
      <c r="C7" s="128"/>
      <c r="D7" s="128"/>
      <c r="E7" s="140"/>
      <c r="F7" s="143"/>
      <c r="G7" s="125"/>
      <c r="H7" s="125"/>
      <c r="I7" s="125"/>
      <c r="J7" s="123"/>
      <c r="K7" s="123"/>
      <c r="L7" s="123"/>
      <c r="M7" s="123"/>
      <c r="N7" s="7" t="s">
        <v>21</v>
      </c>
      <c r="O7" s="8"/>
      <c r="P7" s="8"/>
      <c r="Q7" s="15" t="s">
        <v>66</v>
      </c>
      <c r="R7" s="15" t="s">
        <v>62</v>
      </c>
      <c r="S7" s="8"/>
      <c r="T7" s="16"/>
      <c r="U7" s="114"/>
    </row>
    <row r="8" spans="1:25">
      <c r="A8" s="66">
        <v>1</v>
      </c>
      <c r="B8" s="66">
        <v>2</v>
      </c>
      <c r="C8" s="66">
        <v>3</v>
      </c>
      <c r="D8" s="66">
        <v>4</v>
      </c>
      <c r="E8" s="67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/>
      <c r="P8" s="10"/>
      <c r="Q8" s="10">
        <v>15</v>
      </c>
      <c r="R8" s="10">
        <v>16</v>
      </c>
      <c r="S8" s="17"/>
      <c r="T8" s="18"/>
      <c r="U8" s="114"/>
    </row>
    <row r="9" spans="1:25" s="22" customFormat="1" ht="51">
      <c r="A9" s="84" t="s">
        <v>134</v>
      </c>
      <c r="B9" s="101">
        <v>39904</v>
      </c>
      <c r="C9" s="101">
        <v>39894</v>
      </c>
      <c r="D9" s="101">
        <v>40990</v>
      </c>
      <c r="E9" s="91" t="s">
        <v>154</v>
      </c>
      <c r="F9" s="11" t="s">
        <v>481</v>
      </c>
      <c r="G9" s="88">
        <v>71</v>
      </c>
      <c r="H9" s="88" t="s">
        <v>54</v>
      </c>
      <c r="I9" s="88">
        <v>2</v>
      </c>
      <c r="J9" s="64">
        <v>9030</v>
      </c>
      <c r="K9" s="19">
        <v>1</v>
      </c>
      <c r="L9" s="19">
        <v>0</v>
      </c>
      <c r="M9" s="19">
        <v>0</v>
      </c>
      <c r="N9" s="89">
        <v>1</v>
      </c>
      <c r="O9" s="15"/>
      <c r="P9" s="15"/>
      <c r="Q9" s="15" t="s">
        <v>183</v>
      </c>
      <c r="R9" s="15" t="s">
        <v>184</v>
      </c>
      <c r="S9" s="68"/>
      <c r="T9" s="68"/>
      <c r="U9" s="115" t="str">
        <f t="shared" ref="U9:U22" si="0">CONCATENATE(H9,I9)</f>
        <v>L2</v>
      </c>
    </row>
    <row r="10" spans="1:25" s="96" customFormat="1" ht="38.25">
      <c r="A10" s="84" t="s">
        <v>135</v>
      </c>
      <c r="B10" s="101">
        <v>40092</v>
      </c>
      <c r="C10" s="101">
        <v>40088</v>
      </c>
      <c r="D10" s="101">
        <v>41184</v>
      </c>
      <c r="E10" s="92" t="s">
        <v>155</v>
      </c>
      <c r="F10" s="11" t="s">
        <v>602</v>
      </c>
      <c r="G10" s="88">
        <v>96</v>
      </c>
      <c r="H10" s="82" t="s">
        <v>35</v>
      </c>
      <c r="I10" s="82">
        <v>3</v>
      </c>
      <c r="J10" s="64">
        <v>5400</v>
      </c>
      <c r="K10" s="19">
        <v>1</v>
      </c>
      <c r="L10" s="19">
        <v>0</v>
      </c>
      <c r="M10" s="19">
        <v>1</v>
      </c>
      <c r="N10" s="82">
        <v>1</v>
      </c>
      <c r="O10" s="15"/>
      <c r="P10" s="15"/>
      <c r="Q10" s="15" t="s">
        <v>187</v>
      </c>
      <c r="R10" s="15" t="s">
        <v>188</v>
      </c>
      <c r="S10" s="68"/>
      <c r="T10" s="68"/>
      <c r="U10" s="115" t="str">
        <f t="shared" si="0"/>
        <v>A3</v>
      </c>
    </row>
    <row r="11" spans="1:25" s="96" customFormat="1" ht="38.25">
      <c r="A11" s="84" t="s">
        <v>136</v>
      </c>
      <c r="B11" s="101">
        <v>40093</v>
      </c>
      <c r="C11" s="101">
        <v>40088</v>
      </c>
      <c r="D11" s="101">
        <v>41184</v>
      </c>
      <c r="E11" s="102" t="s">
        <v>423</v>
      </c>
      <c r="F11" s="11" t="s">
        <v>605</v>
      </c>
      <c r="G11" s="88">
        <v>171</v>
      </c>
      <c r="H11" s="82" t="s">
        <v>35</v>
      </c>
      <c r="I11" s="82">
        <v>3</v>
      </c>
      <c r="J11" s="64">
        <v>5400</v>
      </c>
      <c r="K11" s="19">
        <v>1</v>
      </c>
      <c r="L11" s="19">
        <v>0</v>
      </c>
      <c r="M11" s="19">
        <v>1</v>
      </c>
      <c r="N11" s="82">
        <v>1</v>
      </c>
      <c r="O11" s="15"/>
      <c r="P11" s="15"/>
      <c r="Q11" s="15" t="s">
        <v>189</v>
      </c>
      <c r="R11" s="15" t="s">
        <v>190</v>
      </c>
      <c r="S11" s="68"/>
      <c r="T11" s="68"/>
      <c r="U11" s="115" t="str">
        <f t="shared" si="0"/>
        <v>A3</v>
      </c>
    </row>
    <row r="12" spans="1:25" s="22" customFormat="1" ht="38.25">
      <c r="A12" s="84" t="s">
        <v>137</v>
      </c>
      <c r="B12" s="101">
        <v>40093</v>
      </c>
      <c r="C12" s="101">
        <v>40088</v>
      </c>
      <c r="D12" s="101">
        <v>41184</v>
      </c>
      <c r="E12" s="92" t="s">
        <v>156</v>
      </c>
      <c r="F12" s="11" t="s">
        <v>606</v>
      </c>
      <c r="G12" s="88">
        <v>133</v>
      </c>
      <c r="H12" s="82" t="s">
        <v>35</v>
      </c>
      <c r="I12" s="82">
        <v>3</v>
      </c>
      <c r="J12" s="64">
        <v>5400</v>
      </c>
      <c r="K12" s="19">
        <v>1</v>
      </c>
      <c r="L12" s="19">
        <v>0</v>
      </c>
      <c r="M12" s="19">
        <v>1</v>
      </c>
      <c r="N12" s="82">
        <v>1</v>
      </c>
      <c r="O12" s="15"/>
      <c r="P12" s="15"/>
      <c r="Q12" s="15" t="s">
        <v>191</v>
      </c>
      <c r="R12" s="15" t="s">
        <v>192</v>
      </c>
      <c r="S12" s="68"/>
      <c r="T12" s="68"/>
      <c r="U12" s="115" t="str">
        <f t="shared" si="0"/>
        <v>A3</v>
      </c>
    </row>
    <row r="13" spans="1:25" s="22" customFormat="1" ht="38.25">
      <c r="A13" s="84" t="s">
        <v>138</v>
      </c>
      <c r="B13" s="101">
        <v>40098</v>
      </c>
      <c r="C13" s="101">
        <v>40093</v>
      </c>
      <c r="D13" s="101">
        <v>41189</v>
      </c>
      <c r="E13" s="92" t="s">
        <v>157</v>
      </c>
      <c r="F13" s="11" t="s">
        <v>607</v>
      </c>
      <c r="G13" s="88">
        <v>77</v>
      </c>
      <c r="H13" s="82" t="s">
        <v>35</v>
      </c>
      <c r="I13" s="82">
        <v>3</v>
      </c>
      <c r="J13" s="64">
        <v>5400</v>
      </c>
      <c r="K13" s="19">
        <v>1</v>
      </c>
      <c r="L13" s="19">
        <v>0</v>
      </c>
      <c r="M13" s="19">
        <v>1</v>
      </c>
      <c r="N13" s="82">
        <v>1</v>
      </c>
      <c r="O13" s="15"/>
      <c r="P13" s="15"/>
      <c r="Q13" s="15" t="s">
        <v>194</v>
      </c>
      <c r="R13" s="15" t="s">
        <v>195</v>
      </c>
      <c r="S13" s="68"/>
      <c r="T13" s="68"/>
      <c r="U13" s="115" t="str">
        <f t="shared" si="0"/>
        <v>A3</v>
      </c>
    </row>
    <row r="14" spans="1:25" s="113" customFormat="1" ht="38.25">
      <c r="A14" s="103" t="s">
        <v>139</v>
      </c>
      <c r="B14" s="104">
        <v>40098</v>
      </c>
      <c r="C14" s="104">
        <v>40095</v>
      </c>
      <c r="D14" s="104">
        <v>41191</v>
      </c>
      <c r="E14" s="105" t="s">
        <v>158</v>
      </c>
      <c r="F14" s="106" t="s">
        <v>608</v>
      </c>
      <c r="G14" s="107">
        <v>252</v>
      </c>
      <c r="H14" s="108" t="s">
        <v>35</v>
      </c>
      <c r="I14" s="108">
        <v>3</v>
      </c>
      <c r="J14" s="109">
        <v>5400</v>
      </c>
      <c r="K14" s="110">
        <v>1</v>
      </c>
      <c r="L14" s="110">
        <v>0</v>
      </c>
      <c r="M14" s="110">
        <v>1</v>
      </c>
      <c r="N14" s="108">
        <v>1</v>
      </c>
      <c r="O14" s="111"/>
      <c r="P14" s="111"/>
      <c r="Q14" s="111" t="s">
        <v>196</v>
      </c>
      <c r="R14" s="111" t="s">
        <v>197</v>
      </c>
      <c r="S14" s="112"/>
      <c r="T14" s="112"/>
      <c r="U14" s="115" t="str">
        <f t="shared" si="0"/>
        <v>A3</v>
      </c>
    </row>
    <row r="15" spans="1:25" s="22" customFormat="1" ht="38.25">
      <c r="A15" s="84" t="s">
        <v>140</v>
      </c>
      <c r="B15" s="101">
        <v>40102</v>
      </c>
      <c r="C15" s="101">
        <v>40098</v>
      </c>
      <c r="D15" s="101">
        <v>41194</v>
      </c>
      <c r="E15" s="92" t="s">
        <v>159</v>
      </c>
      <c r="F15" s="11" t="s">
        <v>609</v>
      </c>
      <c r="G15" s="88">
        <v>79</v>
      </c>
      <c r="H15" s="82" t="s">
        <v>35</v>
      </c>
      <c r="I15" s="82">
        <v>3</v>
      </c>
      <c r="J15" s="64">
        <v>5400</v>
      </c>
      <c r="K15" s="19">
        <v>1</v>
      </c>
      <c r="L15" s="19">
        <v>0</v>
      </c>
      <c r="M15" s="19">
        <v>1</v>
      </c>
      <c r="N15" s="82">
        <v>1</v>
      </c>
      <c r="O15" s="15"/>
      <c r="P15" s="15"/>
      <c r="Q15" s="15" t="s">
        <v>198</v>
      </c>
      <c r="R15" s="15" t="s">
        <v>199</v>
      </c>
      <c r="S15" s="68"/>
      <c r="T15" s="68"/>
      <c r="U15" s="115" t="str">
        <f t="shared" si="0"/>
        <v>A3</v>
      </c>
    </row>
    <row r="16" spans="1:25" s="22" customFormat="1" ht="38.25">
      <c r="A16" s="84" t="s">
        <v>141</v>
      </c>
      <c r="B16" s="101">
        <v>40108</v>
      </c>
      <c r="C16" s="101">
        <v>40105</v>
      </c>
      <c r="D16" s="101">
        <v>41201</v>
      </c>
      <c r="E16" s="92" t="s">
        <v>160</v>
      </c>
      <c r="F16" s="11" t="s">
        <v>603</v>
      </c>
      <c r="G16" s="88">
        <v>125</v>
      </c>
      <c r="H16" s="82" t="s">
        <v>35</v>
      </c>
      <c r="I16" s="82">
        <v>3</v>
      </c>
      <c r="J16" s="64">
        <v>5400</v>
      </c>
      <c r="K16" s="19">
        <v>1</v>
      </c>
      <c r="L16" s="19">
        <v>0</v>
      </c>
      <c r="M16" s="19">
        <v>0</v>
      </c>
      <c r="N16" s="82">
        <v>1</v>
      </c>
      <c r="O16" s="15"/>
      <c r="P16" s="15"/>
      <c r="Q16" s="15" t="s">
        <v>201</v>
      </c>
      <c r="R16" s="15" t="s">
        <v>202</v>
      </c>
      <c r="S16" s="68"/>
      <c r="T16" s="68"/>
      <c r="U16" s="115" t="str">
        <f t="shared" si="0"/>
        <v>A3</v>
      </c>
    </row>
    <row r="17" spans="1:59" s="22" customFormat="1" ht="38.25">
      <c r="A17" s="11" t="s">
        <v>142</v>
      </c>
      <c r="B17" s="74">
        <v>40115</v>
      </c>
      <c r="C17" s="74">
        <v>40110</v>
      </c>
      <c r="D17" s="74">
        <v>41206</v>
      </c>
      <c r="E17" s="86" t="s">
        <v>161</v>
      </c>
      <c r="F17" s="11" t="s">
        <v>601</v>
      </c>
      <c r="G17" s="19">
        <v>326</v>
      </c>
      <c r="H17" s="82" t="s">
        <v>41</v>
      </c>
      <c r="I17" s="82">
        <v>3</v>
      </c>
      <c r="J17" s="64">
        <v>6000</v>
      </c>
      <c r="K17" s="19">
        <v>1</v>
      </c>
      <c r="L17" s="19">
        <v>0</v>
      </c>
      <c r="M17" s="19">
        <v>0</v>
      </c>
      <c r="N17" s="82">
        <v>1</v>
      </c>
      <c r="O17" s="19"/>
      <c r="P17" s="19"/>
      <c r="Q17" s="11" t="s">
        <v>204</v>
      </c>
      <c r="R17" s="11" t="s">
        <v>205</v>
      </c>
      <c r="S17" s="68"/>
      <c r="T17" s="68"/>
      <c r="U17" s="115" t="str">
        <f t="shared" si="0"/>
        <v>D3</v>
      </c>
    </row>
    <row r="18" spans="1:59" s="22" customFormat="1" ht="42" customHeight="1">
      <c r="A18" s="11" t="s">
        <v>143</v>
      </c>
      <c r="B18" s="74">
        <v>40139</v>
      </c>
      <c r="C18" s="74">
        <v>40136</v>
      </c>
      <c r="D18" s="74">
        <v>41232</v>
      </c>
      <c r="E18" s="86" t="s">
        <v>163</v>
      </c>
      <c r="F18" s="11" t="s">
        <v>610</v>
      </c>
      <c r="G18" s="19">
        <v>18</v>
      </c>
      <c r="H18" s="19" t="s">
        <v>46</v>
      </c>
      <c r="I18" s="19">
        <v>3</v>
      </c>
      <c r="J18" s="64">
        <v>5400</v>
      </c>
      <c r="K18" s="19">
        <v>1</v>
      </c>
      <c r="L18" s="19">
        <v>0</v>
      </c>
      <c r="M18" s="19">
        <v>0</v>
      </c>
      <c r="N18" s="11">
        <v>1</v>
      </c>
      <c r="O18" s="19"/>
      <c r="P18" s="19"/>
      <c r="Q18" s="11" t="s">
        <v>206</v>
      </c>
      <c r="R18" s="11" t="s">
        <v>207</v>
      </c>
      <c r="S18" s="70"/>
      <c r="T18" s="70"/>
      <c r="U18" s="115" t="str">
        <f t="shared" si="0"/>
        <v>G3</v>
      </c>
    </row>
    <row r="19" spans="1:59" s="22" customFormat="1" ht="39" customHeight="1">
      <c r="A19" s="11" t="s">
        <v>144</v>
      </c>
      <c r="B19" s="74">
        <v>40139</v>
      </c>
      <c r="C19" s="74">
        <v>40136</v>
      </c>
      <c r="D19" s="74">
        <v>41232</v>
      </c>
      <c r="E19" s="86" t="s">
        <v>164</v>
      </c>
      <c r="F19" s="11" t="s">
        <v>601</v>
      </c>
      <c r="G19" s="19">
        <v>18</v>
      </c>
      <c r="H19" s="19" t="s">
        <v>46</v>
      </c>
      <c r="I19" s="19">
        <v>3</v>
      </c>
      <c r="J19" s="64">
        <v>5400</v>
      </c>
      <c r="K19" s="19">
        <v>1</v>
      </c>
      <c r="L19" s="19">
        <v>0</v>
      </c>
      <c r="M19" s="19">
        <v>0</v>
      </c>
      <c r="N19" s="11">
        <v>1</v>
      </c>
      <c r="O19" s="19"/>
      <c r="P19" s="19"/>
      <c r="Q19" s="11" t="s">
        <v>206</v>
      </c>
      <c r="R19" s="11" t="s">
        <v>208</v>
      </c>
      <c r="S19" s="70"/>
      <c r="T19" s="70"/>
      <c r="U19" s="115" t="str">
        <f t="shared" si="0"/>
        <v>G3</v>
      </c>
    </row>
    <row r="20" spans="1:59" s="22" customFormat="1" ht="38.25">
      <c r="A20" s="11" t="s">
        <v>145</v>
      </c>
      <c r="B20" s="74">
        <v>40139</v>
      </c>
      <c r="C20" s="74">
        <v>40136</v>
      </c>
      <c r="D20" s="74">
        <v>41232</v>
      </c>
      <c r="E20" s="86" t="s">
        <v>165</v>
      </c>
      <c r="F20" s="11" t="s">
        <v>611</v>
      </c>
      <c r="G20" s="19">
        <v>18</v>
      </c>
      <c r="H20" s="19" t="s">
        <v>46</v>
      </c>
      <c r="I20" s="19">
        <v>3</v>
      </c>
      <c r="J20" s="64">
        <v>5400</v>
      </c>
      <c r="K20" s="19">
        <v>1</v>
      </c>
      <c r="L20" s="19">
        <v>0</v>
      </c>
      <c r="M20" s="19">
        <v>0</v>
      </c>
      <c r="N20" s="11">
        <v>1</v>
      </c>
      <c r="O20" s="19"/>
      <c r="P20" s="19"/>
      <c r="Q20" s="11" t="s">
        <v>206</v>
      </c>
      <c r="R20" s="11" t="s">
        <v>209</v>
      </c>
      <c r="S20" s="70"/>
      <c r="T20" s="70"/>
      <c r="U20" s="115" t="str">
        <f t="shared" si="0"/>
        <v>G3</v>
      </c>
    </row>
    <row r="21" spans="1:59" s="99" customFormat="1" ht="38.25">
      <c r="A21" s="11" t="s">
        <v>146</v>
      </c>
      <c r="B21" s="74">
        <v>40139</v>
      </c>
      <c r="C21" s="74">
        <v>40136</v>
      </c>
      <c r="D21" s="74">
        <v>41232</v>
      </c>
      <c r="E21" s="86" t="s">
        <v>166</v>
      </c>
      <c r="F21" s="11" t="s">
        <v>609</v>
      </c>
      <c r="G21" s="19">
        <v>35</v>
      </c>
      <c r="H21" s="19" t="s">
        <v>46</v>
      </c>
      <c r="I21" s="19">
        <v>3</v>
      </c>
      <c r="J21" s="64">
        <v>9030</v>
      </c>
      <c r="K21" s="19">
        <v>1</v>
      </c>
      <c r="L21" s="19">
        <v>0</v>
      </c>
      <c r="M21" s="19">
        <v>0</v>
      </c>
      <c r="N21" s="11">
        <v>1</v>
      </c>
      <c r="O21" s="19"/>
      <c r="P21" s="19"/>
      <c r="Q21" s="11" t="s">
        <v>206</v>
      </c>
      <c r="R21" s="11" t="s">
        <v>210</v>
      </c>
      <c r="S21" s="8"/>
      <c r="T21" s="8"/>
      <c r="U21" s="115" t="str">
        <f t="shared" si="0"/>
        <v>G3</v>
      </c>
    </row>
    <row r="22" spans="1:59" s="22" customFormat="1" ht="38.25">
      <c r="A22" s="11" t="s">
        <v>147</v>
      </c>
      <c r="B22" s="74">
        <v>40139</v>
      </c>
      <c r="C22" s="74">
        <v>40136</v>
      </c>
      <c r="D22" s="74">
        <v>41232</v>
      </c>
      <c r="E22" s="86" t="s">
        <v>167</v>
      </c>
      <c r="F22" s="11" t="s">
        <v>584</v>
      </c>
      <c r="G22" s="19">
        <v>78</v>
      </c>
      <c r="H22" s="19" t="s">
        <v>46</v>
      </c>
      <c r="I22" s="19">
        <v>3</v>
      </c>
      <c r="J22" s="64">
        <v>9030</v>
      </c>
      <c r="K22" s="19">
        <v>1</v>
      </c>
      <c r="L22" s="19">
        <v>1</v>
      </c>
      <c r="M22" s="19">
        <v>1</v>
      </c>
      <c r="N22" s="11">
        <v>1</v>
      </c>
      <c r="O22" s="19"/>
      <c r="P22" s="19"/>
      <c r="Q22" s="11" t="s">
        <v>206</v>
      </c>
      <c r="R22" s="11" t="s">
        <v>211</v>
      </c>
      <c r="S22" s="8"/>
      <c r="T22" s="8"/>
      <c r="U22" s="115" t="str">
        <f t="shared" si="0"/>
        <v>G3</v>
      </c>
    </row>
    <row r="23" spans="1:59" s="22" customFormat="1" ht="39.75" customHeight="1">
      <c r="A23" s="11" t="s">
        <v>148</v>
      </c>
      <c r="B23" s="74">
        <v>40150</v>
      </c>
      <c r="C23" s="74">
        <v>40144</v>
      </c>
      <c r="D23" s="74">
        <v>41240</v>
      </c>
      <c r="E23" s="86" t="s">
        <v>168</v>
      </c>
      <c r="F23" s="11" t="s">
        <v>600</v>
      </c>
      <c r="G23" s="82">
        <v>234</v>
      </c>
      <c r="H23" s="82" t="s">
        <v>35</v>
      </c>
      <c r="I23" s="82">
        <v>3</v>
      </c>
      <c r="J23" s="64">
        <v>5400</v>
      </c>
      <c r="K23" s="19">
        <v>1</v>
      </c>
      <c r="L23" s="19">
        <v>0</v>
      </c>
      <c r="M23" s="19">
        <v>1</v>
      </c>
      <c r="N23" s="82">
        <v>1</v>
      </c>
      <c r="O23" s="19"/>
      <c r="P23" s="19"/>
      <c r="Q23" s="11" t="s">
        <v>212</v>
      </c>
      <c r="R23" s="11" t="s">
        <v>213</v>
      </c>
      <c r="S23" s="69"/>
      <c r="T23" s="69"/>
      <c r="U23" s="115" t="str">
        <f t="shared" ref="U23:U27" si="1">CONCATENATE(H23,I23)</f>
        <v>A3</v>
      </c>
    </row>
    <row r="24" spans="1:59" s="22" customFormat="1" ht="38.25">
      <c r="A24" s="11" t="s">
        <v>149</v>
      </c>
      <c r="B24" s="74">
        <v>40154</v>
      </c>
      <c r="C24" s="74">
        <v>40148</v>
      </c>
      <c r="D24" s="74">
        <v>41244</v>
      </c>
      <c r="E24" s="86" t="s">
        <v>169</v>
      </c>
      <c r="F24" s="11" t="s">
        <v>584</v>
      </c>
      <c r="G24" s="82">
        <v>77</v>
      </c>
      <c r="H24" s="15" t="s">
        <v>60</v>
      </c>
      <c r="I24" s="82">
        <v>3</v>
      </c>
      <c r="J24" s="64">
        <v>9030</v>
      </c>
      <c r="K24" s="19">
        <v>1</v>
      </c>
      <c r="L24" s="19">
        <v>0</v>
      </c>
      <c r="M24" s="19">
        <v>0</v>
      </c>
      <c r="N24" s="82">
        <v>1</v>
      </c>
      <c r="O24" s="19"/>
      <c r="P24" s="19"/>
      <c r="Q24" s="11" t="s">
        <v>214</v>
      </c>
      <c r="R24" s="11" t="s">
        <v>215</v>
      </c>
      <c r="S24" s="68"/>
      <c r="T24" s="68"/>
      <c r="U24" s="115" t="str">
        <f t="shared" si="1"/>
        <v>O3</v>
      </c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</row>
    <row r="25" spans="1:59" s="63" customFormat="1" ht="38.25">
      <c r="A25" s="11" t="s">
        <v>150</v>
      </c>
      <c r="B25" s="74">
        <v>40330</v>
      </c>
      <c r="C25" s="74">
        <v>40323</v>
      </c>
      <c r="D25" s="74">
        <v>42668</v>
      </c>
      <c r="E25" s="87" t="s">
        <v>173</v>
      </c>
      <c r="F25" s="11" t="s">
        <v>611</v>
      </c>
      <c r="G25" s="19">
        <v>73</v>
      </c>
      <c r="H25" s="82" t="s">
        <v>35</v>
      </c>
      <c r="I25" s="82">
        <v>3</v>
      </c>
      <c r="J25" s="64">
        <v>5205</v>
      </c>
      <c r="K25" s="19">
        <v>1</v>
      </c>
      <c r="L25" s="19">
        <v>0</v>
      </c>
      <c r="M25" s="19">
        <v>1</v>
      </c>
      <c r="N25" s="82">
        <v>1</v>
      </c>
      <c r="O25" s="11"/>
      <c r="P25" s="11"/>
      <c r="Q25" s="11" t="s">
        <v>226</v>
      </c>
      <c r="R25" s="11" t="s">
        <v>227</v>
      </c>
      <c r="S25" s="69"/>
      <c r="T25" s="69"/>
      <c r="U25" s="115" t="str">
        <f t="shared" si="1"/>
        <v>A3</v>
      </c>
    </row>
    <row r="26" spans="1:59" s="22" customFormat="1" ht="56.25" customHeight="1">
      <c r="A26" s="11" t="s">
        <v>151</v>
      </c>
      <c r="B26" s="74">
        <v>40435</v>
      </c>
      <c r="C26" s="74">
        <v>40256</v>
      </c>
      <c r="D26" s="74">
        <v>42448</v>
      </c>
      <c r="E26" s="11" t="s">
        <v>174</v>
      </c>
      <c r="F26" s="11" t="s">
        <v>536</v>
      </c>
      <c r="G26" s="19">
        <v>6</v>
      </c>
      <c r="H26" s="88" t="s">
        <v>54</v>
      </c>
      <c r="I26" s="88">
        <v>2</v>
      </c>
      <c r="J26" s="64">
        <v>9030</v>
      </c>
      <c r="K26" s="19">
        <v>1</v>
      </c>
      <c r="L26" s="19">
        <v>0</v>
      </c>
      <c r="M26" s="19">
        <v>0</v>
      </c>
      <c r="N26" s="89">
        <v>1</v>
      </c>
      <c r="O26" s="19"/>
      <c r="P26" s="19"/>
      <c r="Q26" s="11" t="s">
        <v>231</v>
      </c>
      <c r="R26" s="11" t="s">
        <v>232</v>
      </c>
      <c r="S26" s="69"/>
      <c r="T26" s="69"/>
      <c r="U26" s="115" t="str">
        <f t="shared" si="1"/>
        <v>L2</v>
      </c>
    </row>
    <row r="27" spans="1:59" s="22" customFormat="1" ht="51">
      <c r="A27" s="11" t="s">
        <v>238</v>
      </c>
      <c r="B27" s="75">
        <v>40646</v>
      </c>
      <c r="C27" s="75">
        <v>40612</v>
      </c>
      <c r="D27" s="75">
        <v>42804</v>
      </c>
      <c r="E27" s="86" t="s">
        <v>239</v>
      </c>
      <c r="F27" s="11" t="s">
        <v>490</v>
      </c>
      <c r="G27" s="64">
        <v>24</v>
      </c>
      <c r="H27" s="82" t="s">
        <v>56</v>
      </c>
      <c r="I27" s="19">
        <v>2</v>
      </c>
      <c r="J27" s="64">
        <v>9030</v>
      </c>
      <c r="K27" s="19">
        <v>1</v>
      </c>
      <c r="L27" s="19">
        <v>0</v>
      </c>
      <c r="M27" s="19">
        <v>0</v>
      </c>
      <c r="N27" s="19">
        <v>1</v>
      </c>
      <c r="O27" s="65"/>
      <c r="P27" s="65"/>
      <c r="Q27" s="11" t="s">
        <v>241</v>
      </c>
      <c r="R27" s="11" t="s">
        <v>242</v>
      </c>
      <c r="S27" s="69"/>
      <c r="T27" s="69"/>
      <c r="U27" s="115" t="str">
        <f t="shared" si="1"/>
        <v>M2</v>
      </c>
    </row>
    <row r="28" spans="1:59" s="22" customFormat="1" ht="66.75" customHeight="1">
      <c r="A28" s="90" t="s">
        <v>286</v>
      </c>
      <c r="B28" s="75">
        <v>40987</v>
      </c>
      <c r="C28" s="75">
        <v>40940</v>
      </c>
      <c r="D28" s="75">
        <v>42036</v>
      </c>
      <c r="E28" s="98" t="s">
        <v>289</v>
      </c>
      <c r="F28" s="11" t="s">
        <v>525</v>
      </c>
      <c r="G28" s="64">
        <v>326</v>
      </c>
      <c r="H28" s="82" t="s">
        <v>58</v>
      </c>
      <c r="I28" s="19">
        <v>1</v>
      </c>
      <c r="J28" s="64">
        <v>9030</v>
      </c>
      <c r="K28" s="19">
        <v>1</v>
      </c>
      <c r="L28" s="19">
        <v>1</v>
      </c>
      <c r="M28" s="19">
        <v>0</v>
      </c>
      <c r="N28" s="19">
        <v>1</v>
      </c>
      <c r="O28" s="64"/>
      <c r="P28" s="64"/>
      <c r="Q28" s="11" t="s">
        <v>177</v>
      </c>
      <c r="R28" s="11" t="s">
        <v>178</v>
      </c>
      <c r="S28" s="69"/>
      <c r="T28" s="69"/>
      <c r="U28" s="115" t="str">
        <f t="shared" ref="U28:U31" si="2">CONCATENATE(H28,I28)</f>
        <v>N1</v>
      </c>
    </row>
    <row r="29" spans="1:59" s="22" customFormat="1" ht="38.25">
      <c r="A29" s="11" t="s">
        <v>288</v>
      </c>
      <c r="B29" s="75">
        <v>40987</v>
      </c>
      <c r="C29" s="75">
        <v>40982</v>
      </c>
      <c r="D29" s="75">
        <v>42077</v>
      </c>
      <c r="E29" s="86" t="s">
        <v>290</v>
      </c>
      <c r="F29" s="11" t="s">
        <v>584</v>
      </c>
      <c r="G29" s="64">
        <v>10</v>
      </c>
      <c r="H29" s="82" t="s">
        <v>58</v>
      </c>
      <c r="I29" s="19">
        <v>1</v>
      </c>
      <c r="J29" s="64">
        <v>9030</v>
      </c>
      <c r="K29" s="19">
        <v>1</v>
      </c>
      <c r="L29" s="19">
        <v>1</v>
      </c>
      <c r="M29" s="19">
        <v>1</v>
      </c>
      <c r="N29" s="19">
        <v>1</v>
      </c>
      <c r="O29" s="64"/>
      <c r="P29" s="64"/>
      <c r="Q29" s="11" t="s">
        <v>291</v>
      </c>
      <c r="R29" s="11" t="s">
        <v>292</v>
      </c>
      <c r="S29" s="20"/>
      <c r="T29" s="69"/>
      <c r="U29" s="115" t="str">
        <f t="shared" si="2"/>
        <v>N1</v>
      </c>
    </row>
    <row r="30" spans="1:59" s="22" customFormat="1" ht="51">
      <c r="A30" s="11" t="s">
        <v>293</v>
      </c>
      <c r="B30" s="75">
        <v>41005</v>
      </c>
      <c r="C30" s="75">
        <v>40928</v>
      </c>
      <c r="D30" s="75">
        <v>42024</v>
      </c>
      <c r="E30" s="86" t="s">
        <v>341</v>
      </c>
      <c r="F30" s="11" t="s">
        <v>479</v>
      </c>
      <c r="G30" s="19">
        <v>38</v>
      </c>
      <c r="H30" s="82" t="s">
        <v>56</v>
      </c>
      <c r="I30" s="19">
        <v>2</v>
      </c>
      <c r="J30" s="64">
        <v>9030</v>
      </c>
      <c r="K30" s="19">
        <v>1</v>
      </c>
      <c r="L30" s="19">
        <v>1</v>
      </c>
      <c r="M30" s="19">
        <v>0</v>
      </c>
      <c r="N30" s="19">
        <v>1</v>
      </c>
      <c r="O30" s="64"/>
      <c r="P30" s="64"/>
      <c r="Q30" s="11" t="s">
        <v>294</v>
      </c>
      <c r="R30" s="11" t="s">
        <v>295</v>
      </c>
      <c r="S30" s="20"/>
      <c r="T30" s="21"/>
      <c r="U30" s="115" t="str">
        <f t="shared" si="2"/>
        <v>M2</v>
      </c>
    </row>
    <row r="31" spans="1:59" s="22" customFormat="1" ht="50.25" customHeight="1">
      <c r="A31" s="65" t="s">
        <v>300</v>
      </c>
      <c r="B31" s="75">
        <v>41209</v>
      </c>
      <c r="C31" s="75">
        <v>41209</v>
      </c>
      <c r="D31" s="75">
        <v>42304</v>
      </c>
      <c r="E31" s="86" t="s">
        <v>303</v>
      </c>
      <c r="F31" s="11" t="s">
        <v>584</v>
      </c>
      <c r="G31" s="64">
        <v>30</v>
      </c>
      <c r="H31" s="82" t="s">
        <v>60</v>
      </c>
      <c r="I31" s="19">
        <v>3</v>
      </c>
      <c r="J31" s="64">
        <v>5205</v>
      </c>
      <c r="K31" s="19">
        <v>1</v>
      </c>
      <c r="L31" s="19">
        <v>0</v>
      </c>
      <c r="M31" s="19">
        <v>1</v>
      </c>
      <c r="N31" s="19">
        <v>1</v>
      </c>
      <c r="O31" s="65"/>
      <c r="P31" s="64"/>
      <c r="Q31" s="11" t="s">
        <v>304</v>
      </c>
      <c r="R31" s="11" t="s">
        <v>305</v>
      </c>
      <c r="S31" s="20"/>
      <c r="T31" s="21"/>
      <c r="U31" s="115" t="str">
        <f t="shared" si="2"/>
        <v>O3</v>
      </c>
    </row>
    <row r="32" spans="1:59" s="22" customFormat="1" ht="65.25" customHeight="1">
      <c r="A32" s="65" t="s">
        <v>309</v>
      </c>
      <c r="B32" s="75" t="s">
        <v>314</v>
      </c>
      <c r="C32" s="75" t="s">
        <v>314</v>
      </c>
      <c r="D32" s="75" t="s">
        <v>315</v>
      </c>
      <c r="E32" s="100" t="s">
        <v>316</v>
      </c>
      <c r="F32" s="11" t="s">
        <v>529</v>
      </c>
      <c r="G32" s="64">
        <v>19</v>
      </c>
      <c r="H32" s="82" t="s">
        <v>60</v>
      </c>
      <c r="I32" s="19">
        <v>2</v>
      </c>
      <c r="J32" s="64">
        <v>9030</v>
      </c>
      <c r="K32" s="19">
        <v>1</v>
      </c>
      <c r="L32" s="19">
        <v>0</v>
      </c>
      <c r="M32" s="19">
        <v>1</v>
      </c>
      <c r="N32" s="19">
        <v>1</v>
      </c>
      <c r="O32" s="65"/>
      <c r="P32" s="65"/>
      <c r="Q32" s="65" t="s">
        <v>317</v>
      </c>
      <c r="R32" s="65" t="s">
        <v>318</v>
      </c>
      <c r="S32" s="20"/>
      <c r="T32" s="21"/>
      <c r="U32" s="115" t="str">
        <f t="shared" ref="U32:U94" si="3">CONCATENATE(H32,I32)</f>
        <v>O2</v>
      </c>
    </row>
    <row r="33" spans="1:21" s="22" customFormat="1" ht="38.25">
      <c r="A33" s="65" t="s">
        <v>313</v>
      </c>
      <c r="B33" s="75" t="s">
        <v>327</v>
      </c>
      <c r="C33" s="75" t="s">
        <v>324</v>
      </c>
      <c r="D33" s="75" t="s">
        <v>325</v>
      </c>
      <c r="E33" s="100" t="s">
        <v>326</v>
      </c>
      <c r="F33" s="11" t="s">
        <v>599</v>
      </c>
      <c r="G33" s="64">
        <v>159</v>
      </c>
      <c r="H33" s="82" t="s">
        <v>35</v>
      </c>
      <c r="I33" s="19">
        <v>3</v>
      </c>
      <c r="J33" s="64">
        <v>6200</v>
      </c>
      <c r="K33" s="19">
        <v>1</v>
      </c>
      <c r="L33" s="19">
        <v>1</v>
      </c>
      <c r="M33" s="19">
        <v>1</v>
      </c>
      <c r="N33" s="19">
        <v>1</v>
      </c>
      <c r="O33" s="65"/>
      <c r="P33" s="65"/>
      <c r="Q33" s="65" t="s">
        <v>230</v>
      </c>
      <c r="R33" s="65" t="s">
        <v>328</v>
      </c>
      <c r="S33" s="20"/>
      <c r="T33" s="21"/>
      <c r="U33" s="115" t="str">
        <f t="shared" si="3"/>
        <v>A3</v>
      </c>
    </row>
    <row r="34" spans="1:21" s="22" customFormat="1" ht="51">
      <c r="A34" s="65" t="s">
        <v>319</v>
      </c>
      <c r="B34" s="75" t="s">
        <v>322</v>
      </c>
      <c r="C34" s="75" t="s">
        <v>322</v>
      </c>
      <c r="D34" s="75" t="s">
        <v>323</v>
      </c>
      <c r="E34" s="100" t="s">
        <v>321</v>
      </c>
      <c r="F34" s="11" t="s">
        <v>512</v>
      </c>
      <c r="G34" s="64">
        <v>13</v>
      </c>
      <c r="H34" s="82" t="s">
        <v>60</v>
      </c>
      <c r="I34" s="19">
        <v>2</v>
      </c>
      <c r="J34" s="64">
        <v>9030</v>
      </c>
      <c r="K34" s="19">
        <v>1</v>
      </c>
      <c r="L34" s="19">
        <v>0</v>
      </c>
      <c r="M34" s="19">
        <v>1</v>
      </c>
      <c r="N34" s="19">
        <v>1</v>
      </c>
      <c r="O34" s="65"/>
      <c r="P34" s="65"/>
      <c r="Q34" s="65" t="s">
        <v>329</v>
      </c>
      <c r="R34" s="65" t="s">
        <v>228</v>
      </c>
      <c r="S34" s="20"/>
      <c r="T34" s="21"/>
      <c r="U34" s="115" t="str">
        <f t="shared" si="3"/>
        <v>O2</v>
      </c>
    </row>
    <row r="35" spans="1:21" s="22" customFormat="1" ht="51">
      <c r="A35" s="65" t="s">
        <v>320</v>
      </c>
      <c r="B35" s="75" t="s">
        <v>330</v>
      </c>
      <c r="C35" s="75" t="s">
        <v>330</v>
      </c>
      <c r="D35" s="75" t="s">
        <v>331</v>
      </c>
      <c r="E35" s="100" t="s">
        <v>332</v>
      </c>
      <c r="F35" s="11" t="s">
        <v>528</v>
      </c>
      <c r="G35" s="64">
        <v>16</v>
      </c>
      <c r="H35" s="82" t="s">
        <v>60</v>
      </c>
      <c r="I35" s="19">
        <v>2</v>
      </c>
      <c r="J35" s="64">
        <v>9030</v>
      </c>
      <c r="K35" s="19">
        <v>1</v>
      </c>
      <c r="L35" s="19">
        <v>0</v>
      </c>
      <c r="M35" s="19">
        <v>1</v>
      </c>
      <c r="N35" s="19">
        <v>1</v>
      </c>
      <c r="O35" s="65"/>
      <c r="P35" s="65"/>
      <c r="Q35" s="65" t="s">
        <v>224</v>
      </c>
      <c r="R35" s="65" t="s">
        <v>225</v>
      </c>
      <c r="S35" s="20"/>
      <c r="T35" s="21"/>
      <c r="U35" s="115" t="str">
        <f t="shared" si="3"/>
        <v>O2</v>
      </c>
    </row>
    <row r="36" spans="1:21" s="22" customFormat="1" ht="38.25">
      <c r="A36" s="11" t="s">
        <v>450</v>
      </c>
      <c r="B36" s="75" t="s">
        <v>335</v>
      </c>
      <c r="C36" s="75" t="s">
        <v>334</v>
      </c>
      <c r="D36" s="75" t="s">
        <v>337</v>
      </c>
      <c r="E36" s="100" t="s">
        <v>336</v>
      </c>
      <c r="F36" s="11" t="s">
        <v>514</v>
      </c>
      <c r="G36" s="64">
        <v>17</v>
      </c>
      <c r="H36" s="82" t="s">
        <v>60</v>
      </c>
      <c r="I36" s="19">
        <v>2</v>
      </c>
      <c r="J36" s="64">
        <v>9030</v>
      </c>
      <c r="K36" s="19">
        <v>1</v>
      </c>
      <c r="L36" s="19">
        <v>0</v>
      </c>
      <c r="M36" s="19">
        <v>1</v>
      </c>
      <c r="N36" s="19">
        <v>1</v>
      </c>
      <c r="O36" s="65"/>
      <c r="P36" s="65"/>
      <c r="Q36" s="65" t="s">
        <v>258</v>
      </c>
      <c r="R36" s="65" t="s">
        <v>259</v>
      </c>
      <c r="S36" s="20"/>
      <c r="T36" s="21"/>
      <c r="U36" s="115" t="str">
        <f t="shared" si="3"/>
        <v>O2</v>
      </c>
    </row>
    <row r="37" spans="1:21" s="22" customFormat="1" ht="51" customHeight="1">
      <c r="A37" s="65" t="s">
        <v>333</v>
      </c>
      <c r="B37" s="75" t="s">
        <v>335</v>
      </c>
      <c r="C37" s="75" t="s">
        <v>335</v>
      </c>
      <c r="D37" s="75" t="s">
        <v>339</v>
      </c>
      <c r="E37" s="100" t="s">
        <v>340</v>
      </c>
      <c r="F37" s="11" t="s">
        <v>477</v>
      </c>
      <c r="G37" s="64">
        <v>29</v>
      </c>
      <c r="H37" s="82" t="s">
        <v>56</v>
      </c>
      <c r="I37" s="19">
        <v>2</v>
      </c>
      <c r="J37" s="64">
        <v>9030</v>
      </c>
      <c r="K37" s="19">
        <v>1</v>
      </c>
      <c r="L37" s="19">
        <v>1</v>
      </c>
      <c r="M37" s="19">
        <v>1</v>
      </c>
      <c r="N37" s="19">
        <v>1</v>
      </c>
      <c r="O37" s="65"/>
      <c r="P37" s="65"/>
      <c r="Q37" s="65" t="s">
        <v>274</v>
      </c>
      <c r="R37" s="65" t="s">
        <v>275</v>
      </c>
      <c r="S37" s="20"/>
      <c r="T37" s="21"/>
      <c r="U37" s="115" t="str">
        <f t="shared" si="3"/>
        <v>M2</v>
      </c>
    </row>
    <row r="38" spans="1:21" s="22" customFormat="1" ht="58.5" customHeight="1">
      <c r="A38" s="65" t="s">
        <v>338</v>
      </c>
      <c r="B38" s="75" t="s">
        <v>343</v>
      </c>
      <c r="C38" s="75" t="s">
        <v>343</v>
      </c>
      <c r="D38" s="75" t="s">
        <v>344</v>
      </c>
      <c r="E38" s="100" t="s">
        <v>345</v>
      </c>
      <c r="F38" s="11" t="s">
        <v>540</v>
      </c>
      <c r="G38" s="64">
        <v>6</v>
      </c>
      <c r="H38" s="82" t="s">
        <v>54</v>
      </c>
      <c r="I38" s="19">
        <v>2</v>
      </c>
      <c r="J38" s="64">
        <v>9030</v>
      </c>
      <c r="K38" s="19">
        <v>1</v>
      </c>
      <c r="L38" s="19">
        <v>1</v>
      </c>
      <c r="M38" s="19">
        <v>1</v>
      </c>
      <c r="N38" s="19">
        <v>1</v>
      </c>
      <c r="O38" s="65"/>
      <c r="P38" s="65"/>
      <c r="Q38" s="65" t="s">
        <v>346</v>
      </c>
      <c r="R38" s="65" t="s">
        <v>347</v>
      </c>
      <c r="S38" s="20"/>
      <c r="T38" s="21"/>
      <c r="U38" s="115" t="str">
        <f t="shared" si="3"/>
        <v>L2</v>
      </c>
    </row>
    <row r="39" spans="1:21" s="22" customFormat="1" ht="64.5" customHeight="1">
      <c r="A39" s="65" t="s">
        <v>342</v>
      </c>
      <c r="B39" s="75">
        <v>41456</v>
      </c>
      <c r="C39" s="75">
        <v>41450</v>
      </c>
      <c r="D39" s="75">
        <v>42546</v>
      </c>
      <c r="E39" s="86" t="s">
        <v>351</v>
      </c>
      <c r="F39" s="11" t="s">
        <v>476</v>
      </c>
      <c r="G39" s="64">
        <v>12</v>
      </c>
      <c r="H39" s="82" t="s">
        <v>56</v>
      </c>
      <c r="I39" s="19">
        <v>2</v>
      </c>
      <c r="J39" s="64">
        <v>9030</v>
      </c>
      <c r="K39" s="19">
        <v>1</v>
      </c>
      <c r="L39" s="19">
        <v>1</v>
      </c>
      <c r="M39" s="19">
        <v>1</v>
      </c>
      <c r="N39" s="19">
        <v>1</v>
      </c>
      <c r="O39" s="65"/>
      <c r="P39" s="65"/>
      <c r="Q39" s="11" t="s">
        <v>352</v>
      </c>
      <c r="R39" s="11" t="s">
        <v>353</v>
      </c>
      <c r="S39" s="20"/>
      <c r="T39" s="21"/>
      <c r="U39" s="115" t="str">
        <f t="shared" si="3"/>
        <v>M2</v>
      </c>
    </row>
    <row r="40" spans="1:21" s="22" customFormat="1" ht="51">
      <c r="A40" s="11" t="s">
        <v>348</v>
      </c>
      <c r="B40" s="75">
        <v>41456</v>
      </c>
      <c r="C40" s="75">
        <v>41452</v>
      </c>
      <c r="D40" s="75">
        <v>42548</v>
      </c>
      <c r="E40" s="86" t="s">
        <v>354</v>
      </c>
      <c r="F40" s="11" t="s">
        <v>475</v>
      </c>
      <c r="G40" s="64">
        <v>9</v>
      </c>
      <c r="H40" s="82" t="s">
        <v>56</v>
      </c>
      <c r="I40" s="19">
        <v>2</v>
      </c>
      <c r="J40" s="64">
        <v>9030</v>
      </c>
      <c r="K40" s="19">
        <v>1</v>
      </c>
      <c r="L40" s="19">
        <v>1</v>
      </c>
      <c r="M40" s="19">
        <v>1</v>
      </c>
      <c r="N40" s="19">
        <v>1</v>
      </c>
      <c r="O40" s="65"/>
      <c r="P40" s="65"/>
      <c r="Q40" s="11" t="s">
        <v>244</v>
      </c>
      <c r="R40" s="11" t="s">
        <v>245</v>
      </c>
      <c r="S40" s="20"/>
      <c r="T40" s="21"/>
      <c r="U40" s="115" t="str">
        <f t="shared" si="3"/>
        <v>M2</v>
      </c>
    </row>
    <row r="41" spans="1:21" s="22" customFormat="1" ht="52.5" customHeight="1">
      <c r="A41" s="11" t="s">
        <v>350</v>
      </c>
      <c r="B41" s="75">
        <v>41457</v>
      </c>
      <c r="C41" s="75">
        <v>41452</v>
      </c>
      <c r="D41" s="75">
        <v>42548</v>
      </c>
      <c r="E41" s="86" t="s">
        <v>356</v>
      </c>
      <c r="F41" s="11" t="s">
        <v>474</v>
      </c>
      <c r="G41" s="64">
        <v>9</v>
      </c>
      <c r="H41" s="82" t="s">
        <v>56</v>
      </c>
      <c r="I41" s="19">
        <v>2</v>
      </c>
      <c r="J41" s="64">
        <v>9030</v>
      </c>
      <c r="K41" s="19">
        <v>1</v>
      </c>
      <c r="L41" s="19">
        <v>1</v>
      </c>
      <c r="M41" s="19">
        <v>1</v>
      </c>
      <c r="N41" s="19">
        <v>1</v>
      </c>
      <c r="O41" s="65"/>
      <c r="P41" s="65"/>
      <c r="Q41" s="11" t="s">
        <v>358</v>
      </c>
      <c r="R41" s="11" t="s">
        <v>279</v>
      </c>
      <c r="S41" s="20"/>
      <c r="T41" s="21"/>
      <c r="U41" s="115" t="str">
        <f t="shared" si="3"/>
        <v>M2</v>
      </c>
    </row>
    <row r="42" spans="1:21" s="22" customFormat="1" ht="65.25" customHeight="1">
      <c r="A42" s="11" t="s">
        <v>355</v>
      </c>
      <c r="B42" s="75">
        <v>41493</v>
      </c>
      <c r="C42" s="75">
        <v>41488</v>
      </c>
      <c r="D42" s="75">
        <v>42584</v>
      </c>
      <c r="E42" s="86" t="s">
        <v>349</v>
      </c>
      <c r="F42" s="11" t="s">
        <v>516</v>
      </c>
      <c r="G42" s="64">
        <v>9</v>
      </c>
      <c r="H42" s="82" t="s">
        <v>60</v>
      </c>
      <c r="I42" s="19">
        <v>2</v>
      </c>
      <c r="J42" s="64">
        <v>9030</v>
      </c>
      <c r="K42" s="19">
        <v>1</v>
      </c>
      <c r="L42" s="19">
        <v>1</v>
      </c>
      <c r="M42" s="19">
        <v>1</v>
      </c>
      <c r="N42" s="19">
        <v>5</v>
      </c>
      <c r="O42" s="65"/>
      <c r="P42" s="65"/>
      <c r="Q42" s="11" t="s">
        <v>217</v>
      </c>
      <c r="R42" s="11" t="s">
        <v>218</v>
      </c>
      <c r="S42" s="20"/>
      <c r="T42" s="21"/>
      <c r="U42" s="115" t="str">
        <f t="shared" si="3"/>
        <v>O2</v>
      </c>
    </row>
    <row r="43" spans="1:21" s="22" customFormat="1" ht="60" customHeight="1">
      <c r="A43" s="11" t="s">
        <v>357</v>
      </c>
      <c r="B43" s="75">
        <v>41494</v>
      </c>
      <c r="C43" s="75">
        <v>41488</v>
      </c>
      <c r="D43" s="75">
        <v>42584</v>
      </c>
      <c r="E43" s="86" t="s">
        <v>360</v>
      </c>
      <c r="F43" s="11" t="s">
        <v>473</v>
      </c>
      <c r="G43" s="64">
        <v>12</v>
      </c>
      <c r="H43" s="82" t="s">
        <v>56</v>
      </c>
      <c r="I43" s="19">
        <v>2</v>
      </c>
      <c r="J43" s="64">
        <v>9030</v>
      </c>
      <c r="K43" s="19">
        <v>1</v>
      </c>
      <c r="L43" s="19">
        <v>1</v>
      </c>
      <c r="M43" s="19">
        <v>1</v>
      </c>
      <c r="N43" s="19">
        <v>5</v>
      </c>
      <c r="O43" s="65"/>
      <c r="P43" s="65"/>
      <c r="Q43" s="11" t="s">
        <v>185</v>
      </c>
      <c r="R43" s="11" t="s">
        <v>361</v>
      </c>
      <c r="S43" s="20"/>
      <c r="T43" s="21"/>
      <c r="U43" s="115" t="str">
        <f t="shared" si="3"/>
        <v>M2</v>
      </c>
    </row>
    <row r="44" spans="1:21" s="22" customFormat="1" ht="57.75" customHeight="1">
      <c r="A44" s="11" t="s">
        <v>359</v>
      </c>
      <c r="B44" s="75">
        <v>41502</v>
      </c>
      <c r="C44" s="75">
        <v>41496</v>
      </c>
      <c r="D44" s="75">
        <v>42592</v>
      </c>
      <c r="E44" s="86" t="s">
        <v>363</v>
      </c>
      <c r="F44" s="11" t="s">
        <v>513</v>
      </c>
      <c r="G44" s="64">
        <v>16</v>
      </c>
      <c r="H44" s="82" t="s">
        <v>60</v>
      </c>
      <c r="I44" s="19">
        <v>2</v>
      </c>
      <c r="J44" s="64">
        <v>9030</v>
      </c>
      <c r="K44" s="19">
        <v>1</v>
      </c>
      <c r="L44" s="19">
        <v>0</v>
      </c>
      <c r="M44" s="19">
        <v>1</v>
      </c>
      <c r="N44" s="19">
        <v>5</v>
      </c>
      <c r="O44" s="65"/>
      <c r="P44" s="65"/>
      <c r="Q44" s="11" t="s">
        <v>364</v>
      </c>
      <c r="R44" s="11" t="s">
        <v>365</v>
      </c>
      <c r="S44" s="20"/>
      <c r="T44" s="21"/>
      <c r="U44" s="115" t="str">
        <f t="shared" si="3"/>
        <v>O2</v>
      </c>
    </row>
    <row r="45" spans="1:21" s="22" customFormat="1" ht="64.5" customHeight="1">
      <c r="A45" s="11" t="s">
        <v>362</v>
      </c>
      <c r="B45" s="75">
        <v>41502</v>
      </c>
      <c r="C45" s="75">
        <v>41498</v>
      </c>
      <c r="D45" s="75">
        <v>42594</v>
      </c>
      <c r="E45" s="86" t="s">
        <v>367</v>
      </c>
      <c r="F45" s="11" t="s">
        <v>517</v>
      </c>
      <c r="G45" s="64">
        <v>8</v>
      </c>
      <c r="H45" s="82" t="s">
        <v>60</v>
      </c>
      <c r="I45" s="19">
        <v>2</v>
      </c>
      <c r="J45" s="64">
        <v>9030</v>
      </c>
      <c r="K45" s="19">
        <v>1</v>
      </c>
      <c r="L45" s="19">
        <v>1</v>
      </c>
      <c r="M45" s="19">
        <v>1</v>
      </c>
      <c r="N45" s="19">
        <v>5</v>
      </c>
      <c r="O45" s="65"/>
      <c r="P45" s="65"/>
      <c r="Q45" s="11" t="s">
        <v>385</v>
      </c>
      <c r="R45" s="11" t="s">
        <v>386</v>
      </c>
      <c r="S45" s="20"/>
      <c r="T45" s="21"/>
      <c r="U45" s="115" t="str">
        <f t="shared" si="3"/>
        <v>O2</v>
      </c>
    </row>
    <row r="46" spans="1:21" s="22" customFormat="1" ht="63.75" customHeight="1">
      <c r="A46" s="11" t="s">
        <v>366</v>
      </c>
      <c r="B46" s="75">
        <v>41503</v>
      </c>
      <c r="C46" s="75">
        <v>41500</v>
      </c>
      <c r="D46" s="75">
        <v>42596</v>
      </c>
      <c r="E46" s="86" t="s">
        <v>369</v>
      </c>
      <c r="F46" s="11" t="s">
        <v>519</v>
      </c>
      <c r="G46" s="64">
        <v>10</v>
      </c>
      <c r="H46" s="82" t="s">
        <v>60</v>
      </c>
      <c r="I46" s="19">
        <v>2</v>
      </c>
      <c r="J46" s="64">
        <v>9030</v>
      </c>
      <c r="K46" s="19">
        <v>1</v>
      </c>
      <c r="L46" s="19">
        <v>0</v>
      </c>
      <c r="M46" s="19">
        <v>1</v>
      </c>
      <c r="N46" s="19">
        <v>5</v>
      </c>
      <c r="O46" s="65"/>
      <c r="P46" s="65"/>
      <c r="Q46" s="11" t="s">
        <v>403</v>
      </c>
      <c r="R46" s="11" t="s">
        <v>374</v>
      </c>
      <c r="S46" s="20"/>
      <c r="T46" s="21"/>
      <c r="U46" s="115" t="str">
        <f t="shared" si="3"/>
        <v>O2</v>
      </c>
    </row>
    <row r="47" spans="1:21" s="22" customFormat="1" ht="54.75" customHeight="1">
      <c r="A47" s="11" t="s">
        <v>368</v>
      </c>
      <c r="B47" s="75">
        <v>41504</v>
      </c>
      <c r="C47" s="75">
        <v>41500</v>
      </c>
      <c r="D47" s="75">
        <v>42596</v>
      </c>
      <c r="E47" s="86" t="s">
        <v>371</v>
      </c>
      <c r="F47" s="11" t="s">
        <v>520</v>
      </c>
      <c r="G47" s="64">
        <v>13</v>
      </c>
      <c r="H47" s="82" t="s">
        <v>60</v>
      </c>
      <c r="I47" s="19">
        <v>2</v>
      </c>
      <c r="J47" s="64">
        <v>9030</v>
      </c>
      <c r="K47" s="19">
        <v>1</v>
      </c>
      <c r="L47" s="19">
        <v>1</v>
      </c>
      <c r="M47" s="19">
        <v>1</v>
      </c>
      <c r="N47" s="19">
        <v>5</v>
      </c>
      <c r="O47" s="65"/>
      <c r="P47" s="65"/>
      <c r="Q47" s="11" t="s">
        <v>372</v>
      </c>
      <c r="R47" s="11" t="s">
        <v>373</v>
      </c>
      <c r="S47" s="20"/>
      <c r="T47" s="21"/>
      <c r="U47" s="115" t="str">
        <f t="shared" si="3"/>
        <v>O2</v>
      </c>
    </row>
    <row r="48" spans="1:21" s="22" customFormat="1" ht="58.5" customHeight="1">
      <c r="A48" s="11" t="s">
        <v>370</v>
      </c>
      <c r="B48" s="75">
        <v>41504</v>
      </c>
      <c r="C48" s="75">
        <v>41500</v>
      </c>
      <c r="D48" s="75">
        <v>42596</v>
      </c>
      <c r="E48" s="86" t="s">
        <v>387</v>
      </c>
      <c r="F48" s="11" t="s">
        <v>527</v>
      </c>
      <c r="G48" s="64">
        <v>8</v>
      </c>
      <c r="H48" s="82" t="s">
        <v>60</v>
      </c>
      <c r="I48" s="19">
        <v>2</v>
      </c>
      <c r="J48" s="64">
        <v>9030</v>
      </c>
      <c r="K48" s="19">
        <v>1</v>
      </c>
      <c r="L48" s="19">
        <v>1</v>
      </c>
      <c r="M48" s="19">
        <v>1</v>
      </c>
      <c r="N48" s="19">
        <v>5</v>
      </c>
      <c r="O48" s="65"/>
      <c r="P48" s="65"/>
      <c r="Q48" s="11" t="s">
        <v>388</v>
      </c>
      <c r="R48" s="11" t="s">
        <v>389</v>
      </c>
      <c r="S48" s="20"/>
      <c r="T48" s="21"/>
      <c r="U48" s="115" t="str">
        <f t="shared" si="3"/>
        <v>O2</v>
      </c>
    </row>
    <row r="49" spans="1:21" s="22" customFormat="1" ht="63.75" customHeight="1">
      <c r="A49" s="11" t="s">
        <v>375</v>
      </c>
      <c r="B49" s="75">
        <v>41516</v>
      </c>
      <c r="C49" s="75">
        <v>41515</v>
      </c>
      <c r="D49" s="75">
        <v>42611</v>
      </c>
      <c r="E49" s="86" t="s">
        <v>377</v>
      </c>
      <c r="F49" s="11" t="s">
        <v>472</v>
      </c>
      <c r="G49" s="64">
        <v>48</v>
      </c>
      <c r="H49" s="82" t="s">
        <v>56</v>
      </c>
      <c r="I49" s="19">
        <v>2</v>
      </c>
      <c r="J49" s="64">
        <v>9030</v>
      </c>
      <c r="K49" s="19">
        <v>1</v>
      </c>
      <c r="L49" s="19">
        <v>1</v>
      </c>
      <c r="M49" s="19">
        <v>1</v>
      </c>
      <c r="N49" s="19">
        <v>5</v>
      </c>
      <c r="O49" s="65"/>
      <c r="P49" s="65"/>
      <c r="Q49" s="11" t="s">
        <v>184</v>
      </c>
      <c r="R49" s="11" t="s">
        <v>266</v>
      </c>
      <c r="S49" s="20"/>
      <c r="T49" s="21"/>
      <c r="U49" s="115" t="str">
        <f t="shared" si="3"/>
        <v>M2</v>
      </c>
    </row>
    <row r="50" spans="1:21" s="22" customFormat="1" ht="63" customHeight="1">
      <c r="A50" s="11" t="s">
        <v>376</v>
      </c>
      <c r="B50" s="75">
        <v>41516</v>
      </c>
      <c r="C50" s="75">
        <v>41515</v>
      </c>
      <c r="D50" s="75">
        <v>42611</v>
      </c>
      <c r="E50" s="86" t="s">
        <v>379</v>
      </c>
      <c r="F50" s="11" t="s">
        <v>530</v>
      </c>
      <c r="G50" s="64">
        <v>29</v>
      </c>
      <c r="H50" s="82" t="s">
        <v>60</v>
      </c>
      <c r="I50" s="19">
        <v>2</v>
      </c>
      <c r="J50" s="64">
        <v>9030</v>
      </c>
      <c r="K50" s="19">
        <v>1</v>
      </c>
      <c r="L50" s="19">
        <v>1</v>
      </c>
      <c r="M50" s="19">
        <v>1</v>
      </c>
      <c r="N50" s="19">
        <v>5</v>
      </c>
      <c r="O50" s="65"/>
      <c r="P50" s="65"/>
      <c r="Q50" s="11" t="s">
        <v>380</v>
      </c>
      <c r="R50" s="11" t="s">
        <v>381</v>
      </c>
      <c r="S50" s="20"/>
      <c r="T50" s="21"/>
      <c r="U50" s="115" t="str">
        <f t="shared" si="3"/>
        <v>O2</v>
      </c>
    </row>
    <row r="51" spans="1:21" s="22" customFormat="1" ht="51">
      <c r="A51" s="11" t="s">
        <v>378</v>
      </c>
      <c r="B51" s="75">
        <v>41519</v>
      </c>
      <c r="C51" s="75">
        <v>41515</v>
      </c>
      <c r="D51" s="75">
        <v>42611</v>
      </c>
      <c r="E51" s="86" t="s">
        <v>383</v>
      </c>
      <c r="F51" s="11" t="s">
        <v>526</v>
      </c>
      <c r="G51" s="64">
        <v>10</v>
      </c>
      <c r="H51" s="82" t="s">
        <v>60</v>
      </c>
      <c r="I51" s="19">
        <v>2</v>
      </c>
      <c r="J51" s="64">
        <v>9030</v>
      </c>
      <c r="K51" s="19">
        <v>1</v>
      </c>
      <c r="L51" s="19">
        <v>1</v>
      </c>
      <c r="M51" s="19">
        <v>1</v>
      </c>
      <c r="N51" s="19">
        <v>5</v>
      </c>
      <c r="O51" s="65"/>
      <c r="P51" s="65"/>
      <c r="Q51" s="11" t="s">
        <v>384</v>
      </c>
      <c r="R51" s="11" t="s">
        <v>394</v>
      </c>
      <c r="S51" s="20"/>
      <c r="T51" s="21"/>
      <c r="U51" s="115" t="str">
        <f t="shared" si="3"/>
        <v>O2</v>
      </c>
    </row>
    <row r="52" spans="1:21" s="22" customFormat="1" ht="60" customHeight="1">
      <c r="A52" s="11" t="s">
        <v>382</v>
      </c>
      <c r="B52" s="75">
        <v>41520</v>
      </c>
      <c r="C52" s="75">
        <v>41519</v>
      </c>
      <c r="D52" s="75">
        <v>42615</v>
      </c>
      <c r="E52" s="86" t="s">
        <v>391</v>
      </c>
      <c r="F52" s="11" t="s">
        <v>497</v>
      </c>
      <c r="G52" s="64">
        <v>12</v>
      </c>
      <c r="H52" s="82" t="s">
        <v>60</v>
      </c>
      <c r="I52" s="19">
        <v>2</v>
      </c>
      <c r="J52" s="64">
        <v>9030</v>
      </c>
      <c r="K52" s="19">
        <v>1</v>
      </c>
      <c r="L52" s="19">
        <v>1</v>
      </c>
      <c r="M52" s="19">
        <v>1</v>
      </c>
      <c r="N52" s="19">
        <v>5</v>
      </c>
      <c r="O52" s="65"/>
      <c r="P52" s="65"/>
      <c r="Q52" s="11" t="s">
        <v>392</v>
      </c>
      <c r="R52" s="11" t="s">
        <v>393</v>
      </c>
      <c r="S52" s="20"/>
      <c r="T52" s="21"/>
      <c r="U52" s="115" t="str">
        <f t="shared" si="3"/>
        <v>O2</v>
      </c>
    </row>
    <row r="53" spans="1:21" s="22" customFormat="1" ht="59.25" customHeight="1">
      <c r="A53" s="11" t="s">
        <v>390</v>
      </c>
      <c r="B53" s="75">
        <v>41520</v>
      </c>
      <c r="C53" s="75">
        <v>41512</v>
      </c>
      <c r="D53" s="75">
        <v>42608</v>
      </c>
      <c r="E53" s="86" t="s">
        <v>396</v>
      </c>
      <c r="F53" s="11" t="s">
        <v>541</v>
      </c>
      <c r="G53" s="64">
        <v>6</v>
      </c>
      <c r="H53" s="82" t="s">
        <v>54</v>
      </c>
      <c r="I53" s="19">
        <v>2</v>
      </c>
      <c r="J53" s="64">
        <v>9030</v>
      </c>
      <c r="K53" s="19">
        <v>1</v>
      </c>
      <c r="L53" s="19">
        <v>1</v>
      </c>
      <c r="M53" s="19">
        <v>0</v>
      </c>
      <c r="N53" s="19">
        <v>5</v>
      </c>
      <c r="O53" s="65"/>
      <c r="P53" s="65"/>
      <c r="Q53" s="11" t="s">
        <v>397</v>
      </c>
      <c r="R53" s="11" t="s">
        <v>398</v>
      </c>
      <c r="S53" s="20"/>
      <c r="T53" s="21"/>
      <c r="U53" s="115" t="str">
        <f t="shared" si="3"/>
        <v>L2</v>
      </c>
    </row>
    <row r="54" spans="1:21" s="22" customFormat="1" ht="57.75" customHeight="1">
      <c r="A54" s="11" t="s">
        <v>395</v>
      </c>
      <c r="B54" s="75">
        <v>41522</v>
      </c>
      <c r="C54" s="75">
        <v>41519</v>
      </c>
      <c r="D54" s="75">
        <v>42615</v>
      </c>
      <c r="E54" s="86" t="s">
        <v>400</v>
      </c>
      <c r="F54" s="11" t="s">
        <v>547</v>
      </c>
      <c r="G54" s="64">
        <v>7</v>
      </c>
      <c r="H54" s="82" t="s">
        <v>54</v>
      </c>
      <c r="I54" s="19">
        <v>2</v>
      </c>
      <c r="J54" s="64">
        <v>9030</v>
      </c>
      <c r="K54" s="19">
        <v>1</v>
      </c>
      <c r="L54" s="19">
        <v>1</v>
      </c>
      <c r="M54" s="19">
        <v>1</v>
      </c>
      <c r="N54" s="19">
        <v>5</v>
      </c>
      <c r="O54" s="65"/>
      <c r="P54" s="65"/>
      <c r="Q54" s="11" t="s">
        <v>401</v>
      </c>
      <c r="R54" s="11" t="s">
        <v>402</v>
      </c>
      <c r="S54" s="20"/>
      <c r="T54" s="21"/>
      <c r="U54" s="115" t="str">
        <f t="shared" si="3"/>
        <v>L2</v>
      </c>
    </row>
    <row r="55" spans="1:21" s="22" customFormat="1" ht="51">
      <c r="A55" s="11" t="s">
        <v>399</v>
      </c>
      <c r="B55" s="75">
        <v>41526</v>
      </c>
      <c r="C55" s="75">
        <v>41522</v>
      </c>
      <c r="D55" s="75">
        <v>42618</v>
      </c>
      <c r="E55" s="86" t="s">
        <v>408</v>
      </c>
      <c r="F55" s="11" t="s">
        <v>542</v>
      </c>
      <c r="G55" s="64">
        <v>7</v>
      </c>
      <c r="H55" s="82" t="s">
        <v>54</v>
      </c>
      <c r="I55" s="19">
        <v>2</v>
      </c>
      <c r="J55" s="64">
        <v>9030</v>
      </c>
      <c r="K55" s="19">
        <v>1</v>
      </c>
      <c r="L55" s="19">
        <v>1</v>
      </c>
      <c r="M55" s="19">
        <v>0</v>
      </c>
      <c r="N55" s="19">
        <v>5</v>
      </c>
      <c r="O55" s="65"/>
      <c r="P55" s="65"/>
      <c r="Q55" s="11" t="s">
        <v>409</v>
      </c>
      <c r="R55" s="11" t="s">
        <v>410</v>
      </c>
      <c r="S55" s="20"/>
      <c r="T55" s="21"/>
      <c r="U55" s="115" t="str">
        <f t="shared" si="3"/>
        <v>L2</v>
      </c>
    </row>
    <row r="56" spans="1:21" s="22" customFormat="1" ht="51">
      <c r="A56" s="11" t="s">
        <v>407</v>
      </c>
      <c r="B56" s="75">
        <v>41527</v>
      </c>
      <c r="C56" s="75">
        <v>41526</v>
      </c>
      <c r="D56" s="75">
        <v>42622</v>
      </c>
      <c r="E56" s="86" t="s">
        <v>412</v>
      </c>
      <c r="F56" s="11" t="s">
        <v>521</v>
      </c>
      <c r="G56" s="64">
        <v>11</v>
      </c>
      <c r="H56" s="82" t="s">
        <v>60</v>
      </c>
      <c r="I56" s="19">
        <v>2</v>
      </c>
      <c r="J56" s="64">
        <v>9030</v>
      </c>
      <c r="K56" s="19">
        <v>1</v>
      </c>
      <c r="L56" s="19">
        <v>1</v>
      </c>
      <c r="M56" s="19">
        <v>1</v>
      </c>
      <c r="N56" s="19">
        <v>5</v>
      </c>
      <c r="O56" s="65"/>
      <c r="P56" s="65"/>
      <c r="Q56" s="11" t="s">
        <v>413</v>
      </c>
      <c r="R56" s="11" t="s">
        <v>414</v>
      </c>
      <c r="S56" s="20"/>
      <c r="T56" s="21"/>
      <c r="U56" s="115" t="str">
        <f t="shared" si="3"/>
        <v>O2</v>
      </c>
    </row>
    <row r="57" spans="1:21" s="22" customFormat="1" ht="51">
      <c r="A57" s="11" t="s">
        <v>411</v>
      </c>
      <c r="B57" s="75">
        <v>41540</v>
      </c>
      <c r="C57" s="75">
        <v>41537</v>
      </c>
      <c r="D57" s="75">
        <v>42633</v>
      </c>
      <c r="E57" s="86" t="s">
        <v>416</v>
      </c>
      <c r="F57" s="11" t="s">
        <v>528</v>
      </c>
      <c r="G57" s="64">
        <v>15</v>
      </c>
      <c r="H57" s="82" t="s">
        <v>60</v>
      </c>
      <c r="I57" s="19">
        <v>2</v>
      </c>
      <c r="J57" s="64">
        <v>9030</v>
      </c>
      <c r="K57" s="19"/>
      <c r="L57" s="19">
        <v>1</v>
      </c>
      <c r="M57" s="19">
        <v>0</v>
      </c>
      <c r="N57" s="19">
        <v>5</v>
      </c>
      <c r="O57" s="65"/>
      <c r="P57" s="65"/>
      <c r="Q57" s="11" t="s">
        <v>417</v>
      </c>
      <c r="R57" s="11" t="s">
        <v>176</v>
      </c>
      <c r="S57" s="20"/>
      <c r="T57" s="21"/>
      <c r="U57" s="115" t="str">
        <f t="shared" si="3"/>
        <v>O2</v>
      </c>
    </row>
    <row r="58" spans="1:21" s="22" customFormat="1" ht="60.75" customHeight="1">
      <c r="A58" s="11" t="s">
        <v>415</v>
      </c>
      <c r="B58" s="75">
        <v>41548</v>
      </c>
      <c r="C58" s="75">
        <v>41547</v>
      </c>
      <c r="D58" s="75">
        <v>42643</v>
      </c>
      <c r="E58" s="86" t="s">
        <v>419</v>
      </c>
      <c r="F58" s="11" t="s">
        <v>524</v>
      </c>
      <c r="G58" s="64">
        <v>9</v>
      </c>
      <c r="H58" s="82" t="s">
        <v>60</v>
      </c>
      <c r="I58" s="19">
        <v>2</v>
      </c>
      <c r="J58" s="64">
        <v>9030</v>
      </c>
      <c r="K58" s="19">
        <v>1</v>
      </c>
      <c r="L58" s="19">
        <v>1</v>
      </c>
      <c r="M58" s="19">
        <v>0</v>
      </c>
      <c r="N58" s="19">
        <v>5</v>
      </c>
      <c r="O58" s="65"/>
      <c r="P58" s="65"/>
      <c r="Q58" s="11" t="s">
        <v>420</v>
      </c>
      <c r="R58" s="11" t="s">
        <v>421</v>
      </c>
      <c r="S58" s="20"/>
      <c r="T58" s="21"/>
      <c r="U58" s="115" t="str">
        <f t="shared" si="3"/>
        <v>O2</v>
      </c>
    </row>
    <row r="59" spans="1:21" s="22" customFormat="1" ht="54" customHeight="1">
      <c r="A59" s="11" t="s">
        <v>418</v>
      </c>
      <c r="B59" s="75">
        <v>41551</v>
      </c>
      <c r="C59" s="75">
        <v>41548</v>
      </c>
      <c r="D59" s="75">
        <v>42644</v>
      </c>
      <c r="E59" s="86" t="s">
        <v>425</v>
      </c>
      <c r="F59" s="11" t="s">
        <v>531</v>
      </c>
      <c r="G59" s="64">
        <v>11</v>
      </c>
      <c r="H59" s="82" t="s">
        <v>60</v>
      </c>
      <c r="I59" s="19">
        <v>2</v>
      </c>
      <c r="J59" s="64">
        <v>9030</v>
      </c>
      <c r="K59" s="19">
        <v>1</v>
      </c>
      <c r="L59" s="19">
        <v>1</v>
      </c>
      <c r="M59" s="19">
        <v>0</v>
      </c>
      <c r="N59" s="19">
        <v>5</v>
      </c>
      <c r="O59" s="65"/>
      <c r="P59" s="65"/>
      <c r="Q59" s="11" t="s">
        <v>426</v>
      </c>
      <c r="R59" s="11" t="s">
        <v>427</v>
      </c>
      <c r="S59" s="20"/>
      <c r="T59" s="21"/>
      <c r="U59" s="115" t="str">
        <f t="shared" si="3"/>
        <v>O2</v>
      </c>
    </row>
    <row r="60" spans="1:21" s="22" customFormat="1" ht="67.5" customHeight="1">
      <c r="A60" s="11" t="s">
        <v>424</v>
      </c>
      <c r="B60" s="75">
        <v>41552</v>
      </c>
      <c r="C60" s="75">
        <v>41548</v>
      </c>
      <c r="D60" s="75">
        <v>42644</v>
      </c>
      <c r="E60" s="86" t="s">
        <v>404</v>
      </c>
      <c r="F60" s="11" t="s">
        <v>532</v>
      </c>
      <c r="G60" s="64">
        <v>11</v>
      </c>
      <c r="H60" s="82" t="s">
        <v>54</v>
      </c>
      <c r="I60" s="19">
        <v>2</v>
      </c>
      <c r="J60" s="64">
        <v>9030</v>
      </c>
      <c r="K60" s="19">
        <v>1</v>
      </c>
      <c r="L60" s="19">
        <v>1</v>
      </c>
      <c r="M60" s="19">
        <v>0</v>
      </c>
      <c r="N60" s="19">
        <v>5</v>
      </c>
      <c r="O60" s="65"/>
      <c r="P60" s="65"/>
      <c r="Q60" s="11" t="s">
        <v>405</v>
      </c>
      <c r="R60" s="11" t="s">
        <v>406</v>
      </c>
      <c r="S60" s="23"/>
      <c r="T60" s="21"/>
      <c r="U60" s="115" t="str">
        <f t="shared" si="3"/>
        <v>L2</v>
      </c>
    </row>
    <row r="61" spans="1:21" s="24" customFormat="1" ht="58.5" customHeight="1">
      <c r="A61" s="11" t="s">
        <v>428</v>
      </c>
      <c r="B61" s="75">
        <v>41551</v>
      </c>
      <c r="C61" s="75">
        <v>41549</v>
      </c>
      <c r="D61" s="75">
        <v>42645</v>
      </c>
      <c r="E61" s="86" t="s">
        <v>432</v>
      </c>
      <c r="F61" s="11" t="s">
        <v>471</v>
      </c>
      <c r="G61" s="64">
        <v>35</v>
      </c>
      <c r="H61" s="82" t="s">
        <v>56</v>
      </c>
      <c r="I61" s="19">
        <v>2</v>
      </c>
      <c r="J61" s="64">
        <v>9030</v>
      </c>
      <c r="K61" s="19">
        <v>1</v>
      </c>
      <c r="L61" s="19">
        <v>1</v>
      </c>
      <c r="M61" s="19">
        <v>0</v>
      </c>
      <c r="N61" s="19">
        <v>5</v>
      </c>
      <c r="O61" s="65"/>
      <c r="P61" s="65"/>
      <c r="Q61" s="11" t="s">
        <v>437</v>
      </c>
      <c r="R61" s="11" t="s">
        <v>438</v>
      </c>
      <c r="S61" s="23"/>
      <c r="T61" s="23"/>
      <c r="U61" s="115" t="str">
        <f t="shared" si="3"/>
        <v>M2</v>
      </c>
    </row>
    <row r="62" spans="1:21" s="24" customFormat="1" ht="61.5" customHeight="1">
      <c r="A62" s="11" t="s">
        <v>431</v>
      </c>
      <c r="B62" s="75">
        <v>41578</v>
      </c>
      <c r="C62" s="75">
        <v>41577</v>
      </c>
      <c r="D62" s="75">
        <v>42673</v>
      </c>
      <c r="E62" s="86" t="s">
        <v>434</v>
      </c>
      <c r="F62" s="11" t="s">
        <v>533</v>
      </c>
      <c r="G62" s="64">
        <v>7</v>
      </c>
      <c r="H62" s="82" t="s">
        <v>54</v>
      </c>
      <c r="I62" s="19">
        <v>2</v>
      </c>
      <c r="J62" s="64">
        <v>9030</v>
      </c>
      <c r="K62" s="19">
        <v>1</v>
      </c>
      <c r="L62" s="19">
        <v>1</v>
      </c>
      <c r="M62" s="19">
        <v>0</v>
      </c>
      <c r="N62" s="19">
        <v>5</v>
      </c>
      <c r="O62" s="65"/>
      <c r="P62" s="65"/>
      <c r="Q62" s="11" t="s">
        <v>435</v>
      </c>
      <c r="R62" s="11" t="s">
        <v>436</v>
      </c>
      <c r="S62" s="23"/>
      <c r="T62" s="23"/>
      <c r="U62" s="115" t="str">
        <f t="shared" si="3"/>
        <v>L2</v>
      </c>
    </row>
    <row r="63" spans="1:21" s="24" customFormat="1" ht="63" customHeight="1">
      <c r="A63" s="11" t="s">
        <v>433</v>
      </c>
      <c r="B63" s="75">
        <v>41584</v>
      </c>
      <c r="C63" s="75">
        <v>41583</v>
      </c>
      <c r="D63" s="75">
        <v>42679</v>
      </c>
      <c r="E63" s="86" t="s">
        <v>440</v>
      </c>
      <c r="F63" s="11" t="s">
        <v>543</v>
      </c>
      <c r="G63" s="64">
        <v>7</v>
      </c>
      <c r="H63" s="82" t="s">
        <v>54</v>
      </c>
      <c r="I63" s="19">
        <v>2</v>
      </c>
      <c r="J63" s="64">
        <v>9030</v>
      </c>
      <c r="K63" s="19">
        <v>1</v>
      </c>
      <c r="L63" s="19">
        <v>1</v>
      </c>
      <c r="M63" s="19">
        <v>0</v>
      </c>
      <c r="N63" s="19">
        <v>5</v>
      </c>
      <c r="O63" s="65"/>
      <c r="P63" s="65"/>
      <c r="Q63" s="11" t="s">
        <v>441</v>
      </c>
      <c r="R63" s="11" t="s">
        <v>442</v>
      </c>
      <c r="S63" s="23"/>
      <c r="T63" s="23"/>
      <c r="U63" s="115" t="str">
        <f t="shared" si="3"/>
        <v>L2</v>
      </c>
    </row>
    <row r="64" spans="1:21" s="24" customFormat="1" ht="51">
      <c r="A64" s="11" t="s">
        <v>439</v>
      </c>
      <c r="B64" s="75">
        <v>41584</v>
      </c>
      <c r="C64" s="75">
        <v>41584</v>
      </c>
      <c r="D64" s="75">
        <v>42680</v>
      </c>
      <c r="E64" s="86" t="s">
        <v>444</v>
      </c>
      <c r="F64" s="11" t="s">
        <v>548</v>
      </c>
      <c r="G64" s="64">
        <v>38</v>
      </c>
      <c r="H64" s="82" t="s">
        <v>60</v>
      </c>
      <c r="I64" s="19">
        <v>3</v>
      </c>
      <c r="J64" s="64">
        <v>6444.2</v>
      </c>
      <c r="K64" s="19">
        <v>1</v>
      </c>
      <c r="L64" s="19">
        <v>1</v>
      </c>
      <c r="M64" s="19">
        <v>1</v>
      </c>
      <c r="N64" s="19">
        <v>1</v>
      </c>
      <c r="O64" s="65"/>
      <c r="P64" s="65"/>
      <c r="Q64" s="11" t="s">
        <v>448</v>
      </c>
      <c r="R64" s="11" t="s">
        <v>216</v>
      </c>
      <c r="S64" s="23"/>
      <c r="T64" s="23"/>
      <c r="U64" s="115" t="str">
        <f t="shared" si="3"/>
        <v>O3</v>
      </c>
    </row>
    <row r="65" spans="1:21" s="24" customFormat="1" ht="51">
      <c r="A65" s="11" t="s">
        <v>443</v>
      </c>
      <c r="B65" s="75">
        <v>41586</v>
      </c>
      <c r="C65" s="75">
        <v>41585</v>
      </c>
      <c r="D65" s="75">
        <v>42681</v>
      </c>
      <c r="E65" s="86" t="s">
        <v>446</v>
      </c>
      <c r="F65" s="11" t="s">
        <v>470</v>
      </c>
      <c r="G65" s="64">
        <v>34</v>
      </c>
      <c r="H65" s="82" t="s">
        <v>56</v>
      </c>
      <c r="I65" s="19">
        <v>2</v>
      </c>
      <c r="J65" s="64">
        <v>9030</v>
      </c>
      <c r="K65" s="19">
        <v>1</v>
      </c>
      <c r="L65" s="19">
        <v>1</v>
      </c>
      <c r="M65" s="19">
        <v>0</v>
      </c>
      <c r="N65" s="19">
        <v>5</v>
      </c>
      <c r="O65" s="65"/>
      <c r="P65" s="65"/>
      <c r="Q65" s="11" t="s">
        <v>447</v>
      </c>
      <c r="R65" s="11" t="s">
        <v>422</v>
      </c>
      <c r="S65" s="9"/>
      <c r="T65" s="23"/>
      <c r="U65" s="115" t="str">
        <f t="shared" si="3"/>
        <v>M2</v>
      </c>
    </row>
    <row r="66" spans="1:21" s="24" customFormat="1" ht="51">
      <c r="A66" s="11" t="s">
        <v>445</v>
      </c>
      <c r="B66" s="75">
        <v>41589</v>
      </c>
      <c r="C66" s="75">
        <v>41585</v>
      </c>
      <c r="D66" s="75">
        <v>42681</v>
      </c>
      <c r="E66" s="86" t="s">
        <v>454</v>
      </c>
      <c r="F66" s="11" t="s">
        <v>518</v>
      </c>
      <c r="G66" s="64">
        <v>14</v>
      </c>
      <c r="H66" s="82" t="s">
        <v>60</v>
      </c>
      <c r="I66" s="19">
        <v>2</v>
      </c>
      <c r="J66" s="64">
        <v>9030</v>
      </c>
      <c r="K66" s="19">
        <v>1</v>
      </c>
      <c r="L66" s="19">
        <v>1</v>
      </c>
      <c r="M66" s="19">
        <v>0</v>
      </c>
      <c r="N66" s="19">
        <v>5</v>
      </c>
      <c r="O66" s="65"/>
      <c r="P66" s="65"/>
      <c r="Q66" s="11" t="s">
        <v>451</v>
      </c>
      <c r="R66" s="11" t="s">
        <v>452</v>
      </c>
      <c r="S66" s="6"/>
      <c r="T66" s="9"/>
      <c r="U66" s="115" t="str">
        <f t="shared" si="3"/>
        <v>O2</v>
      </c>
    </row>
    <row r="67" spans="1:21" s="22" customFormat="1" ht="61.5" customHeight="1">
      <c r="A67" s="11" t="s">
        <v>449</v>
      </c>
      <c r="B67" s="75">
        <v>41598</v>
      </c>
      <c r="C67" s="75">
        <v>41596</v>
      </c>
      <c r="D67" s="75">
        <v>42692</v>
      </c>
      <c r="E67" s="86" t="s">
        <v>172</v>
      </c>
      <c r="F67" s="11" t="s">
        <v>613</v>
      </c>
      <c r="G67" s="64">
        <v>59</v>
      </c>
      <c r="H67" s="82" t="s">
        <v>35</v>
      </c>
      <c r="I67" s="19">
        <v>3</v>
      </c>
      <c r="J67" s="64">
        <v>6200</v>
      </c>
      <c r="K67" s="19">
        <v>1</v>
      </c>
      <c r="L67" s="19">
        <v>1</v>
      </c>
      <c r="M67" s="19">
        <v>1</v>
      </c>
      <c r="N67" s="19">
        <v>1</v>
      </c>
      <c r="O67" s="65"/>
      <c r="P67" s="65"/>
      <c r="Q67" s="11" t="s">
        <v>203</v>
      </c>
      <c r="R67" s="11" t="s">
        <v>223</v>
      </c>
      <c r="S67" s="6"/>
      <c r="T67" s="6"/>
      <c r="U67" s="115" t="str">
        <f t="shared" si="3"/>
        <v>A3</v>
      </c>
    </row>
    <row r="68" spans="1:21" s="22" customFormat="1" ht="56.25" customHeight="1">
      <c r="A68" s="11" t="s">
        <v>453</v>
      </c>
      <c r="B68" s="75">
        <v>41600</v>
      </c>
      <c r="C68" s="75">
        <v>41596</v>
      </c>
      <c r="D68" s="75">
        <v>42692</v>
      </c>
      <c r="E68" s="86" t="s">
        <v>456</v>
      </c>
      <c r="F68" s="11" t="s">
        <v>534</v>
      </c>
      <c r="G68" s="64">
        <v>6</v>
      </c>
      <c r="H68" s="82" t="s">
        <v>54</v>
      </c>
      <c r="I68" s="19">
        <v>2</v>
      </c>
      <c r="J68" s="64">
        <v>9030</v>
      </c>
      <c r="K68" s="19">
        <v>1</v>
      </c>
      <c r="L68" s="19">
        <v>1</v>
      </c>
      <c r="M68" s="19">
        <v>0</v>
      </c>
      <c r="N68" s="19">
        <v>5</v>
      </c>
      <c r="O68" s="65"/>
      <c r="P68" s="65"/>
      <c r="Q68" s="11" t="s">
        <v>457</v>
      </c>
      <c r="R68" s="11" t="s">
        <v>458</v>
      </c>
      <c r="S68" s="6"/>
      <c r="T68" s="6"/>
      <c r="U68" s="115" t="str">
        <f t="shared" si="3"/>
        <v>L2</v>
      </c>
    </row>
    <row r="69" spans="1:21" s="22" customFormat="1" ht="45.75" customHeight="1">
      <c r="A69" s="11" t="s">
        <v>455</v>
      </c>
      <c r="B69" s="75">
        <v>41603</v>
      </c>
      <c r="C69" s="75">
        <v>41599</v>
      </c>
      <c r="D69" s="75">
        <v>42695</v>
      </c>
      <c r="E69" s="86" t="s">
        <v>460</v>
      </c>
      <c r="F69" s="11" t="s">
        <v>522</v>
      </c>
      <c r="G69" s="64">
        <v>9</v>
      </c>
      <c r="H69" s="82" t="s">
        <v>60</v>
      </c>
      <c r="I69" s="19">
        <v>2</v>
      </c>
      <c r="J69" s="64">
        <v>9030</v>
      </c>
      <c r="K69" s="19">
        <v>1</v>
      </c>
      <c r="L69" s="19">
        <v>1</v>
      </c>
      <c r="M69" s="19">
        <v>0</v>
      </c>
      <c r="N69" s="19">
        <v>5</v>
      </c>
      <c r="O69" s="65"/>
      <c r="P69" s="65"/>
      <c r="Q69" s="11" t="s">
        <v>461</v>
      </c>
      <c r="R69" s="11" t="s">
        <v>462</v>
      </c>
      <c r="S69" s="6"/>
      <c r="T69" s="6"/>
      <c r="U69" s="115" t="str">
        <f t="shared" si="3"/>
        <v>O2</v>
      </c>
    </row>
    <row r="70" spans="1:21" s="22" customFormat="1" ht="51">
      <c r="A70" s="11" t="s">
        <v>459</v>
      </c>
      <c r="B70" s="75">
        <v>41607</v>
      </c>
      <c r="C70" s="75">
        <v>41603</v>
      </c>
      <c r="D70" s="75">
        <v>42699</v>
      </c>
      <c r="E70" s="86" t="s">
        <v>464</v>
      </c>
      <c r="F70" s="11" t="s">
        <v>548</v>
      </c>
      <c r="G70" s="64">
        <v>12</v>
      </c>
      <c r="H70" s="82" t="s">
        <v>60</v>
      </c>
      <c r="I70" s="19">
        <v>2</v>
      </c>
      <c r="J70" s="64">
        <v>9030</v>
      </c>
      <c r="K70" s="19">
        <v>1</v>
      </c>
      <c r="L70" s="19">
        <v>1</v>
      </c>
      <c r="M70" s="19">
        <v>1</v>
      </c>
      <c r="N70" s="19">
        <v>1</v>
      </c>
      <c r="O70" s="65"/>
      <c r="P70" s="65"/>
      <c r="Q70" s="11" t="s">
        <v>448</v>
      </c>
      <c r="R70" s="11" t="s">
        <v>216</v>
      </c>
      <c r="S70" s="6"/>
      <c r="T70" s="6"/>
      <c r="U70" s="115" t="str">
        <f t="shared" si="3"/>
        <v>O2</v>
      </c>
    </row>
    <row r="71" spans="1:21" s="22" customFormat="1" ht="62.25" customHeight="1">
      <c r="A71" s="11" t="s">
        <v>463</v>
      </c>
      <c r="B71" s="75">
        <v>41607</v>
      </c>
      <c r="C71" s="75">
        <v>41603</v>
      </c>
      <c r="D71" s="75">
        <v>42699</v>
      </c>
      <c r="E71" s="86" t="s">
        <v>466</v>
      </c>
      <c r="F71" s="11" t="s">
        <v>548</v>
      </c>
      <c r="G71" s="64">
        <v>10</v>
      </c>
      <c r="H71" s="82" t="s">
        <v>60</v>
      </c>
      <c r="I71" s="19">
        <v>2</v>
      </c>
      <c r="J71" s="64">
        <v>9030</v>
      </c>
      <c r="K71" s="19">
        <v>1</v>
      </c>
      <c r="L71" s="19">
        <v>1</v>
      </c>
      <c r="M71" s="19">
        <v>1</v>
      </c>
      <c r="N71" s="19">
        <v>1</v>
      </c>
      <c r="O71" s="64"/>
      <c r="P71" s="64"/>
      <c r="Q71" s="11" t="s">
        <v>448</v>
      </c>
      <c r="R71" s="11" t="s">
        <v>216</v>
      </c>
      <c r="S71" s="6"/>
      <c r="T71" s="6"/>
      <c r="U71" s="115" t="str">
        <f t="shared" si="3"/>
        <v>O2</v>
      </c>
    </row>
    <row r="72" spans="1:21" s="22" customFormat="1" ht="59.25" customHeight="1">
      <c r="A72" s="11" t="s">
        <v>465</v>
      </c>
      <c r="B72" s="75">
        <v>41616</v>
      </c>
      <c r="C72" s="75">
        <v>41621</v>
      </c>
      <c r="D72" s="75">
        <v>42717</v>
      </c>
      <c r="E72" s="86" t="s">
        <v>468</v>
      </c>
      <c r="F72" s="11" t="s">
        <v>469</v>
      </c>
      <c r="G72" s="64">
        <v>31</v>
      </c>
      <c r="H72" s="82" t="s">
        <v>56</v>
      </c>
      <c r="I72" s="19">
        <v>2</v>
      </c>
      <c r="J72" s="64">
        <v>9030</v>
      </c>
      <c r="K72" s="19">
        <v>1</v>
      </c>
      <c r="L72" s="19">
        <v>1</v>
      </c>
      <c r="M72" s="19">
        <v>1</v>
      </c>
      <c r="N72" s="19">
        <v>5</v>
      </c>
      <c r="O72" s="64"/>
      <c r="P72" s="64"/>
      <c r="Q72" s="11" t="s">
        <v>233</v>
      </c>
      <c r="R72" s="11" t="s">
        <v>234</v>
      </c>
      <c r="S72" s="6"/>
      <c r="T72" s="6"/>
      <c r="U72" s="115" t="str">
        <f t="shared" si="3"/>
        <v>M2</v>
      </c>
    </row>
    <row r="73" spans="1:21" s="22" customFormat="1" ht="51">
      <c r="A73" s="11" t="s">
        <v>467</v>
      </c>
      <c r="B73" s="75">
        <v>41648</v>
      </c>
      <c r="C73" s="75">
        <v>41648</v>
      </c>
      <c r="D73" s="75">
        <v>42744</v>
      </c>
      <c r="E73" s="86" t="s">
        <v>545</v>
      </c>
      <c r="F73" s="65" t="s">
        <v>509</v>
      </c>
      <c r="G73" s="64">
        <v>37</v>
      </c>
      <c r="H73" s="82" t="s">
        <v>56</v>
      </c>
      <c r="I73" s="19">
        <v>2</v>
      </c>
      <c r="J73" s="64">
        <v>9030</v>
      </c>
      <c r="K73" s="19">
        <v>1</v>
      </c>
      <c r="L73" s="19">
        <v>1</v>
      </c>
      <c r="M73" s="19">
        <v>1</v>
      </c>
      <c r="N73" s="19">
        <v>5</v>
      </c>
      <c r="O73" s="64"/>
      <c r="P73" s="64"/>
      <c r="Q73" s="11" t="s">
        <v>280</v>
      </c>
      <c r="R73" s="11" t="s">
        <v>546</v>
      </c>
      <c r="S73" s="20"/>
      <c r="T73" s="6"/>
      <c r="U73" s="115" t="str">
        <f t="shared" si="3"/>
        <v>M2</v>
      </c>
    </row>
    <row r="74" spans="1:21" s="22" customFormat="1" ht="58.5" customHeight="1">
      <c r="A74" s="11" t="s">
        <v>544</v>
      </c>
      <c r="B74" s="75">
        <v>41653</v>
      </c>
      <c r="C74" s="75">
        <v>41648</v>
      </c>
      <c r="D74" s="75">
        <v>42744</v>
      </c>
      <c r="E74" s="86" t="s">
        <v>550</v>
      </c>
      <c r="F74" s="11" t="s">
        <v>483</v>
      </c>
      <c r="G74" s="64">
        <v>25</v>
      </c>
      <c r="H74" s="82" t="s">
        <v>56</v>
      </c>
      <c r="I74" s="19">
        <v>2</v>
      </c>
      <c r="J74" s="64">
        <v>9030</v>
      </c>
      <c r="K74" s="19">
        <v>1</v>
      </c>
      <c r="L74" s="19">
        <v>1</v>
      </c>
      <c r="M74" s="19">
        <v>1</v>
      </c>
      <c r="N74" s="19">
        <v>1</v>
      </c>
      <c r="O74" s="64"/>
      <c r="P74" s="64"/>
      <c r="Q74" s="11" t="s">
        <v>551</v>
      </c>
      <c r="R74" s="11" t="s">
        <v>552</v>
      </c>
      <c r="S74" s="20"/>
      <c r="T74" s="21"/>
      <c r="U74" s="115" t="str">
        <f t="shared" si="3"/>
        <v>M2</v>
      </c>
    </row>
    <row r="75" spans="1:21" s="22" customFormat="1" ht="52.5" customHeight="1">
      <c r="A75" s="11" t="s">
        <v>549</v>
      </c>
      <c r="B75" s="75">
        <v>41655</v>
      </c>
      <c r="C75" s="75">
        <v>41654</v>
      </c>
      <c r="D75" s="75">
        <v>42750</v>
      </c>
      <c r="E75" s="86" t="s">
        <v>554</v>
      </c>
      <c r="F75" s="11" t="s">
        <v>491</v>
      </c>
      <c r="G75" s="64">
        <v>25</v>
      </c>
      <c r="H75" s="82" t="s">
        <v>56</v>
      </c>
      <c r="I75" s="19">
        <v>2</v>
      </c>
      <c r="J75" s="64">
        <v>9030</v>
      </c>
      <c r="K75" s="19">
        <v>1</v>
      </c>
      <c r="L75" s="19">
        <v>1</v>
      </c>
      <c r="M75" s="19">
        <v>0</v>
      </c>
      <c r="N75" s="19">
        <v>1</v>
      </c>
      <c r="O75" s="64"/>
      <c r="P75" s="64"/>
      <c r="Q75" s="11" t="s">
        <v>179</v>
      </c>
      <c r="R75" s="11" t="s">
        <v>180</v>
      </c>
      <c r="S75" s="20"/>
      <c r="T75" s="21"/>
      <c r="U75" s="115" t="str">
        <f t="shared" si="3"/>
        <v>M2</v>
      </c>
    </row>
    <row r="76" spans="1:21" s="22" customFormat="1" ht="51">
      <c r="A76" s="11" t="s">
        <v>553</v>
      </c>
      <c r="B76" s="75">
        <v>41655</v>
      </c>
      <c r="C76" s="75">
        <v>41654</v>
      </c>
      <c r="D76" s="75">
        <v>42750</v>
      </c>
      <c r="E76" s="86" t="s">
        <v>555</v>
      </c>
      <c r="F76" s="11" t="s">
        <v>510</v>
      </c>
      <c r="G76" s="64">
        <v>37</v>
      </c>
      <c r="H76" s="82" t="s">
        <v>56</v>
      </c>
      <c r="I76" s="19">
        <v>2</v>
      </c>
      <c r="J76" s="64">
        <v>9030</v>
      </c>
      <c r="K76" s="19">
        <v>1</v>
      </c>
      <c r="L76" s="19">
        <v>1</v>
      </c>
      <c r="M76" s="19">
        <v>0</v>
      </c>
      <c r="N76" s="19">
        <v>1</v>
      </c>
      <c r="O76" s="64"/>
      <c r="P76" s="64"/>
      <c r="Q76" s="11" t="s">
        <v>281</v>
      </c>
      <c r="R76" s="11" t="s">
        <v>556</v>
      </c>
      <c r="S76" s="20"/>
      <c r="T76" s="21"/>
      <c r="U76" s="115" t="str">
        <f t="shared" si="3"/>
        <v>M2</v>
      </c>
    </row>
    <row r="77" spans="1:21" s="22" customFormat="1" ht="51">
      <c r="A77" s="11" t="s">
        <v>580</v>
      </c>
      <c r="B77" s="75">
        <v>41655</v>
      </c>
      <c r="C77" s="75">
        <v>41652</v>
      </c>
      <c r="D77" s="75">
        <v>42748</v>
      </c>
      <c r="E77" s="86" t="s">
        <v>558</v>
      </c>
      <c r="F77" s="11" t="s">
        <v>493</v>
      </c>
      <c r="G77" s="64">
        <v>27</v>
      </c>
      <c r="H77" s="82" t="s">
        <v>56</v>
      </c>
      <c r="I77" s="19">
        <v>2</v>
      </c>
      <c r="J77" s="64">
        <v>9030</v>
      </c>
      <c r="K77" s="19">
        <v>1</v>
      </c>
      <c r="L77" s="19">
        <v>1</v>
      </c>
      <c r="M77" s="19">
        <v>1</v>
      </c>
      <c r="N77" s="19">
        <v>1</v>
      </c>
      <c r="O77" s="64"/>
      <c r="P77" s="64"/>
      <c r="Q77" s="11" t="s">
        <v>248</v>
      </c>
      <c r="R77" s="11" t="s">
        <v>249</v>
      </c>
      <c r="S77" s="20"/>
      <c r="T77" s="21"/>
      <c r="U77" s="115" t="str">
        <f t="shared" si="3"/>
        <v>M2</v>
      </c>
    </row>
    <row r="78" spans="1:21" s="22" customFormat="1" ht="51">
      <c r="A78" s="11" t="s">
        <v>557</v>
      </c>
      <c r="B78" s="75">
        <v>41656</v>
      </c>
      <c r="C78" s="75">
        <v>41652</v>
      </c>
      <c r="D78" s="75">
        <v>42748</v>
      </c>
      <c r="E78" s="86" t="s">
        <v>560</v>
      </c>
      <c r="F78" s="11" t="s">
        <v>482</v>
      </c>
      <c r="G78" s="64">
        <v>15</v>
      </c>
      <c r="H78" s="82" t="s">
        <v>56</v>
      </c>
      <c r="I78" s="19">
        <v>2</v>
      </c>
      <c r="J78" s="64">
        <v>9030</v>
      </c>
      <c r="K78" s="19">
        <v>1</v>
      </c>
      <c r="L78" s="19">
        <v>1</v>
      </c>
      <c r="M78" s="19">
        <v>0</v>
      </c>
      <c r="N78" s="19">
        <v>1</v>
      </c>
      <c r="O78" s="64"/>
      <c r="P78" s="64"/>
      <c r="Q78" s="11" t="s">
        <v>561</v>
      </c>
      <c r="R78" s="11" t="s">
        <v>562</v>
      </c>
      <c r="S78" s="20"/>
      <c r="T78" s="21"/>
      <c r="U78" s="115" t="str">
        <f t="shared" si="3"/>
        <v>M2</v>
      </c>
    </row>
    <row r="79" spans="1:21" s="22" customFormat="1" ht="52.5" customHeight="1">
      <c r="A79" s="11" t="s">
        <v>559</v>
      </c>
      <c r="B79" s="75">
        <v>41659</v>
      </c>
      <c r="C79" s="75">
        <v>41656</v>
      </c>
      <c r="D79" s="75">
        <v>42752</v>
      </c>
      <c r="E79" s="86" t="s">
        <v>564</v>
      </c>
      <c r="F79" s="11" t="s">
        <v>496</v>
      </c>
      <c r="G79" s="64">
        <v>12</v>
      </c>
      <c r="H79" s="82" t="s">
        <v>56</v>
      </c>
      <c r="I79" s="19">
        <v>2</v>
      </c>
      <c r="J79" s="64">
        <v>9030</v>
      </c>
      <c r="K79" s="19">
        <v>1</v>
      </c>
      <c r="L79" s="19">
        <v>1</v>
      </c>
      <c r="M79" s="19">
        <v>0</v>
      </c>
      <c r="N79" s="19">
        <v>1</v>
      </c>
      <c r="O79" s="64"/>
      <c r="P79" s="64"/>
      <c r="Q79" s="11" t="s">
        <v>252</v>
      </c>
      <c r="R79" s="11" t="s">
        <v>253</v>
      </c>
      <c r="S79" s="20"/>
      <c r="T79" s="21"/>
      <c r="U79" s="115" t="str">
        <f t="shared" si="3"/>
        <v>M2</v>
      </c>
    </row>
    <row r="80" spans="1:21" s="22" customFormat="1" ht="51">
      <c r="A80" s="11" t="s">
        <v>563</v>
      </c>
      <c r="B80" s="75">
        <v>41661</v>
      </c>
      <c r="C80" s="75">
        <v>41655</v>
      </c>
      <c r="D80" s="75">
        <v>42751</v>
      </c>
      <c r="E80" s="86" t="s">
        <v>566</v>
      </c>
      <c r="F80" s="11" t="s">
        <v>484</v>
      </c>
      <c r="G80" s="64">
        <v>33</v>
      </c>
      <c r="H80" s="82" t="s">
        <v>56</v>
      </c>
      <c r="I80" s="19">
        <v>2</v>
      </c>
      <c r="J80" s="64">
        <v>9030</v>
      </c>
      <c r="K80" s="19">
        <v>1</v>
      </c>
      <c r="L80" s="19">
        <v>1</v>
      </c>
      <c r="M80" s="19">
        <v>0</v>
      </c>
      <c r="N80" s="19">
        <v>1</v>
      </c>
      <c r="O80" s="64"/>
      <c r="P80" s="64"/>
      <c r="Q80" s="11" t="s">
        <v>235</v>
      </c>
      <c r="R80" s="11" t="s">
        <v>567</v>
      </c>
      <c r="S80" s="20"/>
      <c r="T80" s="21"/>
      <c r="U80" s="115" t="str">
        <f t="shared" si="3"/>
        <v>M2</v>
      </c>
    </row>
    <row r="81" spans="1:21" s="22" customFormat="1" ht="51">
      <c r="A81" s="11" t="s">
        <v>565</v>
      </c>
      <c r="B81" s="75">
        <v>41670</v>
      </c>
      <c r="C81" s="75">
        <v>41668</v>
      </c>
      <c r="D81" s="75">
        <v>42764</v>
      </c>
      <c r="E81" s="86" t="s">
        <v>569</v>
      </c>
      <c r="F81" s="11" t="s">
        <v>492</v>
      </c>
      <c r="G81" s="64">
        <v>6</v>
      </c>
      <c r="H81" s="82" t="s">
        <v>56</v>
      </c>
      <c r="I81" s="19">
        <v>2</v>
      </c>
      <c r="J81" s="64">
        <v>9030</v>
      </c>
      <c r="K81" s="19">
        <v>1</v>
      </c>
      <c r="L81" s="19">
        <v>1</v>
      </c>
      <c r="M81" s="19">
        <v>1</v>
      </c>
      <c r="N81" s="19">
        <v>1</v>
      </c>
      <c r="O81" s="64"/>
      <c r="P81" s="64"/>
      <c r="Q81" s="11" t="s">
        <v>246</v>
      </c>
      <c r="R81" s="11" t="s">
        <v>247</v>
      </c>
      <c r="S81" s="20"/>
      <c r="T81" s="21"/>
      <c r="U81" s="115" t="str">
        <f t="shared" si="3"/>
        <v>M2</v>
      </c>
    </row>
    <row r="82" spans="1:21" s="22" customFormat="1" ht="51">
      <c r="A82" s="11" t="s">
        <v>568</v>
      </c>
      <c r="B82" s="75">
        <v>41670</v>
      </c>
      <c r="C82" s="75">
        <v>41670</v>
      </c>
      <c r="D82" s="75">
        <v>42766</v>
      </c>
      <c r="E82" s="86" t="s">
        <v>571</v>
      </c>
      <c r="F82" s="11" t="s">
        <v>579</v>
      </c>
      <c r="G82" s="64">
        <v>42</v>
      </c>
      <c r="H82" s="82" t="s">
        <v>41</v>
      </c>
      <c r="I82" s="19">
        <v>3</v>
      </c>
      <c r="J82" s="64">
        <v>5205</v>
      </c>
      <c r="K82" s="19">
        <v>1</v>
      </c>
      <c r="L82" s="19">
        <v>1</v>
      </c>
      <c r="M82" s="19">
        <v>0</v>
      </c>
      <c r="N82" s="19">
        <v>5</v>
      </c>
      <c r="O82" s="64"/>
      <c r="P82" s="64"/>
      <c r="Q82" s="11" t="s">
        <v>614</v>
      </c>
      <c r="R82" s="11" t="s">
        <v>615</v>
      </c>
      <c r="S82" s="20"/>
      <c r="T82" s="21"/>
      <c r="U82" s="115" t="str">
        <f t="shared" si="3"/>
        <v>D3</v>
      </c>
    </row>
    <row r="83" spans="1:21" s="22" customFormat="1" ht="38.25">
      <c r="A83" s="11" t="s">
        <v>570</v>
      </c>
      <c r="B83" s="75">
        <v>41673</v>
      </c>
      <c r="C83" s="75">
        <v>41670</v>
      </c>
      <c r="D83" s="75">
        <v>42766</v>
      </c>
      <c r="E83" s="86" t="s">
        <v>573</v>
      </c>
      <c r="F83" s="11" t="s">
        <v>599</v>
      </c>
      <c r="G83" s="64">
        <v>10</v>
      </c>
      <c r="H83" s="82" t="s">
        <v>60</v>
      </c>
      <c r="I83" s="19">
        <v>2</v>
      </c>
      <c r="J83" s="64">
        <v>9030</v>
      </c>
      <c r="K83" s="19">
        <v>1</v>
      </c>
      <c r="L83" s="19">
        <v>1</v>
      </c>
      <c r="M83" s="19">
        <v>0</v>
      </c>
      <c r="N83" s="19">
        <v>5</v>
      </c>
      <c r="O83" s="64"/>
      <c r="P83" s="64"/>
      <c r="Q83" s="11" t="s">
        <v>574</v>
      </c>
      <c r="R83" s="11" t="s">
        <v>575</v>
      </c>
      <c r="S83" s="20"/>
      <c r="T83" s="21"/>
      <c r="U83" s="115" t="str">
        <f t="shared" si="3"/>
        <v>O2</v>
      </c>
    </row>
    <row r="84" spans="1:21" s="22" customFormat="1" ht="49.5" customHeight="1">
      <c r="A84" s="11" t="s">
        <v>572</v>
      </c>
      <c r="B84" s="75">
        <v>41673</v>
      </c>
      <c r="C84" s="75">
        <v>41673</v>
      </c>
      <c r="D84" s="75">
        <v>42769</v>
      </c>
      <c r="E84" s="86" t="s">
        <v>640</v>
      </c>
      <c r="F84" s="11" t="s">
        <v>599</v>
      </c>
      <c r="G84" s="64">
        <v>14</v>
      </c>
      <c r="H84" s="82" t="s">
        <v>60</v>
      </c>
      <c r="I84" s="19">
        <v>2</v>
      </c>
      <c r="J84" s="64">
        <v>9030</v>
      </c>
      <c r="K84" s="19">
        <v>1</v>
      </c>
      <c r="L84" s="19">
        <v>1</v>
      </c>
      <c r="M84" s="19">
        <v>0</v>
      </c>
      <c r="N84" s="19">
        <v>5</v>
      </c>
      <c r="O84" s="64"/>
      <c r="P84" s="64"/>
      <c r="Q84" s="11" t="s">
        <v>577</v>
      </c>
      <c r="R84" s="11" t="s">
        <v>578</v>
      </c>
      <c r="S84" s="20"/>
      <c r="T84" s="21"/>
      <c r="U84" s="115" t="str">
        <f t="shared" si="3"/>
        <v>O2</v>
      </c>
    </row>
    <row r="85" spans="1:21" s="22" customFormat="1" ht="51">
      <c r="A85" s="11" t="s">
        <v>576</v>
      </c>
      <c r="B85" s="75">
        <v>41677</v>
      </c>
      <c r="C85" s="75">
        <v>41673</v>
      </c>
      <c r="D85" s="75">
        <v>42769</v>
      </c>
      <c r="E85" s="86" t="s">
        <v>583</v>
      </c>
      <c r="F85" s="11" t="s">
        <v>485</v>
      </c>
      <c r="G85" s="64">
        <v>32</v>
      </c>
      <c r="H85" s="82" t="s">
        <v>56</v>
      </c>
      <c r="I85" s="19">
        <v>2</v>
      </c>
      <c r="J85" s="64">
        <v>9030</v>
      </c>
      <c r="K85" s="19">
        <v>1</v>
      </c>
      <c r="L85" s="19">
        <v>1</v>
      </c>
      <c r="M85" s="19">
        <v>1</v>
      </c>
      <c r="N85" s="19">
        <v>1</v>
      </c>
      <c r="O85" s="64"/>
      <c r="P85" s="64"/>
      <c r="Q85" s="11" t="s">
        <v>236</v>
      </c>
      <c r="R85" s="11" t="s">
        <v>237</v>
      </c>
      <c r="S85" s="20"/>
      <c r="T85" s="21"/>
      <c r="U85" s="115" t="str">
        <f t="shared" si="3"/>
        <v>M2</v>
      </c>
    </row>
    <row r="86" spans="1:21" s="22" customFormat="1" ht="51">
      <c r="A86" s="11" t="s">
        <v>582</v>
      </c>
      <c r="B86" s="75">
        <v>41694</v>
      </c>
      <c r="C86" s="75">
        <v>41690</v>
      </c>
      <c r="D86" s="75">
        <v>42786</v>
      </c>
      <c r="E86" s="86" t="s">
        <v>586</v>
      </c>
      <c r="F86" s="11" t="s">
        <v>488</v>
      </c>
      <c r="G86" s="64">
        <v>12</v>
      </c>
      <c r="H86" s="82" t="s">
        <v>56</v>
      </c>
      <c r="I86" s="19">
        <v>2</v>
      </c>
      <c r="J86" s="64">
        <v>9030</v>
      </c>
      <c r="K86" s="19">
        <v>1</v>
      </c>
      <c r="L86" s="19">
        <v>1</v>
      </c>
      <c r="M86" s="19">
        <v>1</v>
      </c>
      <c r="N86" s="19">
        <v>1</v>
      </c>
      <c r="O86" s="64"/>
      <c r="P86" s="64"/>
      <c r="Q86" s="11" t="s">
        <v>587</v>
      </c>
      <c r="R86" s="11" t="s">
        <v>240</v>
      </c>
      <c r="S86" s="20"/>
      <c r="T86" s="21"/>
      <c r="U86" s="115" t="str">
        <f t="shared" si="3"/>
        <v>M2</v>
      </c>
    </row>
    <row r="87" spans="1:21" s="22" customFormat="1" ht="51">
      <c r="A87" s="11" t="s">
        <v>585</v>
      </c>
      <c r="B87" s="75">
        <v>41712</v>
      </c>
      <c r="C87" s="75">
        <v>41709</v>
      </c>
      <c r="D87" s="75">
        <v>42805</v>
      </c>
      <c r="E87" s="86" t="s">
        <v>592</v>
      </c>
      <c r="F87" s="11" t="s">
        <v>487</v>
      </c>
      <c r="G87" s="64">
        <v>19</v>
      </c>
      <c r="H87" s="82" t="s">
        <v>56</v>
      </c>
      <c r="I87" s="19">
        <v>2</v>
      </c>
      <c r="J87" s="64">
        <v>9030</v>
      </c>
      <c r="K87" s="19">
        <v>1</v>
      </c>
      <c r="L87" s="19">
        <v>1</v>
      </c>
      <c r="M87" s="19">
        <v>1</v>
      </c>
      <c r="N87" s="19">
        <v>1</v>
      </c>
      <c r="O87" s="64"/>
      <c r="P87" s="64"/>
      <c r="Q87" s="11" t="s">
        <v>590</v>
      </c>
      <c r="R87" s="11" t="s">
        <v>591</v>
      </c>
      <c r="S87" s="20"/>
      <c r="T87" s="21"/>
      <c r="U87" s="115" t="str">
        <f t="shared" si="3"/>
        <v>M2</v>
      </c>
    </row>
    <row r="88" spans="1:21" s="22" customFormat="1" ht="51">
      <c r="A88" s="11" t="s">
        <v>589</v>
      </c>
      <c r="B88" s="75">
        <v>41715</v>
      </c>
      <c r="C88" s="75">
        <v>41718</v>
      </c>
      <c r="D88" s="75">
        <v>42814</v>
      </c>
      <c r="E88" s="86" t="s">
        <v>594</v>
      </c>
      <c r="F88" s="11" t="s">
        <v>494</v>
      </c>
      <c r="G88" s="64">
        <v>16</v>
      </c>
      <c r="H88" s="82" t="s">
        <v>56</v>
      </c>
      <c r="I88" s="19">
        <v>2</v>
      </c>
      <c r="J88" s="64">
        <v>9030</v>
      </c>
      <c r="K88" s="19">
        <v>1</v>
      </c>
      <c r="L88" s="19">
        <v>1</v>
      </c>
      <c r="M88" s="19">
        <v>1</v>
      </c>
      <c r="N88" s="19">
        <v>1</v>
      </c>
      <c r="O88" s="64"/>
      <c r="P88" s="64"/>
      <c r="Q88" s="11" t="s">
        <v>250</v>
      </c>
      <c r="R88" s="11" t="s">
        <v>251</v>
      </c>
      <c r="S88" s="20"/>
      <c r="T88" s="21"/>
      <c r="U88" s="115" t="str">
        <f t="shared" si="3"/>
        <v>M2</v>
      </c>
    </row>
    <row r="89" spans="1:21" s="22" customFormat="1" ht="51">
      <c r="A89" s="11" t="s">
        <v>593</v>
      </c>
      <c r="B89" s="74">
        <v>41725</v>
      </c>
      <c r="C89" s="75">
        <v>41724</v>
      </c>
      <c r="D89" s="75">
        <v>42820</v>
      </c>
      <c r="E89" s="86" t="s">
        <v>596</v>
      </c>
      <c r="F89" s="11" t="s">
        <v>486</v>
      </c>
      <c r="G89" s="64">
        <v>27</v>
      </c>
      <c r="H89" s="82" t="s">
        <v>56</v>
      </c>
      <c r="I89" s="19">
        <v>2</v>
      </c>
      <c r="J89" s="64">
        <v>9030</v>
      </c>
      <c r="K89" s="19">
        <v>1</v>
      </c>
      <c r="L89" s="19">
        <v>1</v>
      </c>
      <c r="M89" s="19">
        <v>1</v>
      </c>
      <c r="N89" s="19">
        <v>1</v>
      </c>
      <c r="O89" s="64"/>
      <c r="P89" s="64"/>
      <c r="Q89" s="11" t="s">
        <v>597</v>
      </c>
      <c r="R89" s="11" t="s">
        <v>598</v>
      </c>
      <c r="S89" s="20"/>
      <c r="T89" s="21"/>
      <c r="U89" s="115" t="str">
        <f t="shared" si="3"/>
        <v>M2</v>
      </c>
    </row>
    <row r="90" spans="1:21" s="22" customFormat="1" ht="51.75" customHeight="1">
      <c r="A90" s="11" t="s">
        <v>595</v>
      </c>
      <c r="B90" s="75">
        <v>41729</v>
      </c>
      <c r="C90" s="75">
        <v>41725</v>
      </c>
      <c r="D90" s="75">
        <v>42821</v>
      </c>
      <c r="E90" s="86" t="s">
        <v>617</v>
      </c>
      <c r="F90" s="11" t="s">
        <v>499</v>
      </c>
      <c r="G90" s="64">
        <v>27</v>
      </c>
      <c r="H90" s="82" t="s">
        <v>56</v>
      </c>
      <c r="I90" s="19">
        <v>2</v>
      </c>
      <c r="J90" s="64">
        <v>9030</v>
      </c>
      <c r="K90" s="19">
        <v>1</v>
      </c>
      <c r="L90" s="19">
        <v>1</v>
      </c>
      <c r="M90" s="19">
        <v>1</v>
      </c>
      <c r="N90" s="19">
        <v>1</v>
      </c>
      <c r="O90" s="65"/>
      <c r="P90" s="64"/>
      <c r="Q90" s="11" t="s">
        <v>618</v>
      </c>
      <c r="R90" s="11" t="s">
        <v>619</v>
      </c>
      <c r="S90" s="20"/>
      <c r="T90" s="21"/>
      <c r="U90" s="115" t="str">
        <f t="shared" si="3"/>
        <v>M2</v>
      </c>
    </row>
    <row r="91" spans="1:21" s="22" customFormat="1" ht="51">
      <c r="A91" s="11" t="s">
        <v>616</v>
      </c>
      <c r="B91" s="75">
        <v>41736</v>
      </c>
      <c r="C91" s="75">
        <v>41731</v>
      </c>
      <c r="D91" s="75">
        <v>42827</v>
      </c>
      <c r="E91" s="86" t="s">
        <v>621</v>
      </c>
      <c r="F91" s="11" t="s">
        <v>502</v>
      </c>
      <c r="G91" s="64">
        <v>30</v>
      </c>
      <c r="H91" s="82" t="s">
        <v>56</v>
      </c>
      <c r="I91" s="19">
        <v>2</v>
      </c>
      <c r="J91" s="64">
        <v>9030</v>
      </c>
      <c r="K91" s="19">
        <v>1</v>
      </c>
      <c r="L91" s="19">
        <v>1</v>
      </c>
      <c r="M91" s="19">
        <v>1</v>
      </c>
      <c r="N91" s="19">
        <v>1</v>
      </c>
      <c r="O91" s="64"/>
      <c r="P91" s="64"/>
      <c r="Q91" s="11" t="s">
        <v>622</v>
      </c>
      <c r="R91" s="11" t="s">
        <v>623</v>
      </c>
      <c r="S91" s="20"/>
      <c r="T91" s="21"/>
      <c r="U91" s="115" t="str">
        <f t="shared" si="3"/>
        <v>M2</v>
      </c>
    </row>
    <row r="92" spans="1:21" s="22" customFormat="1" ht="51">
      <c r="A92" s="11" t="s">
        <v>620</v>
      </c>
      <c r="B92" s="75">
        <v>41738</v>
      </c>
      <c r="C92" s="75">
        <v>41731</v>
      </c>
      <c r="D92" s="75">
        <v>42827</v>
      </c>
      <c r="E92" s="86" t="s">
        <v>625</v>
      </c>
      <c r="F92" s="11" t="s">
        <v>489</v>
      </c>
      <c r="G92" s="64">
        <v>40</v>
      </c>
      <c r="H92" s="82" t="s">
        <v>56</v>
      </c>
      <c r="I92" s="19">
        <v>2</v>
      </c>
      <c r="J92" s="64">
        <v>9030</v>
      </c>
      <c r="K92" s="19">
        <v>1</v>
      </c>
      <c r="L92" s="19">
        <v>1</v>
      </c>
      <c r="M92" s="19">
        <v>1</v>
      </c>
      <c r="N92" s="19">
        <v>1</v>
      </c>
      <c r="O92" s="64"/>
      <c r="P92" s="64"/>
      <c r="Q92" s="11" t="s">
        <v>243</v>
      </c>
      <c r="R92" s="11" t="s">
        <v>626</v>
      </c>
      <c r="S92" s="20"/>
      <c r="T92" s="21"/>
      <c r="U92" s="115" t="str">
        <f t="shared" si="3"/>
        <v>M2</v>
      </c>
    </row>
    <row r="93" spans="1:21" s="22" customFormat="1" ht="51">
      <c r="A93" s="11" t="s">
        <v>624</v>
      </c>
      <c r="B93" s="75">
        <v>41738</v>
      </c>
      <c r="C93" s="75">
        <v>41736</v>
      </c>
      <c r="D93" s="75">
        <v>42832</v>
      </c>
      <c r="E93" s="86" t="s">
        <v>628</v>
      </c>
      <c r="F93" s="11" t="s">
        <v>630</v>
      </c>
      <c r="G93" s="64">
        <v>111</v>
      </c>
      <c r="H93" s="82" t="s">
        <v>35</v>
      </c>
      <c r="I93" s="19">
        <v>3</v>
      </c>
      <c r="J93" s="64">
        <v>6200</v>
      </c>
      <c r="K93" s="19">
        <v>1</v>
      </c>
      <c r="L93" s="19">
        <v>1</v>
      </c>
      <c r="M93" s="19">
        <v>1</v>
      </c>
      <c r="N93" s="19">
        <v>5</v>
      </c>
      <c r="O93" s="64"/>
      <c r="P93" s="64"/>
      <c r="Q93" s="11" t="s">
        <v>193</v>
      </c>
      <c r="R93" s="11" t="s">
        <v>629</v>
      </c>
      <c r="S93" s="20"/>
      <c r="T93" s="21"/>
      <c r="U93" s="115" t="str">
        <f t="shared" si="3"/>
        <v>A3</v>
      </c>
    </row>
    <row r="94" spans="1:21" s="22" customFormat="1" ht="51">
      <c r="A94" s="11" t="s">
        <v>627</v>
      </c>
      <c r="B94" s="75">
        <v>41752</v>
      </c>
      <c r="C94" s="75">
        <v>41747</v>
      </c>
      <c r="D94" s="75">
        <v>42843</v>
      </c>
      <c r="E94" s="86" t="s">
        <v>632</v>
      </c>
      <c r="F94" s="11" t="s">
        <v>633</v>
      </c>
      <c r="G94" s="64">
        <v>87</v>
      </c>
      <c r="H94" s="82" t="s">
        <v>35</v>
      </c>
      <c r="I94" s="19">
        <v>3</v>
      </c>
      <c r="J94" s="64">
        <v>6000</v>
      </c>
      <c r="K94" s="19">
        <v>1</v>
      </c>
      <c r="L94" s="19">
        <v>0</v>
      </c>
      <c r="M94" s="19">
        <v>0</v>
      </c>
      <c r="N94" s="19">
        <v>1</v>
      </c>
      <c r="O94" s="65"/>
      <c r="P94" s="65"/>
      <c r="Q94" s="11" t="s">
        <v>200</v>
      </c>
      <c r="R94" s="11" t="s">
        <v>229</v>
      </c>
      <c r="S94" s="20"/>
      <c r="T94" s="21"/>
      <c r="U94" s="115" t="str">
        <f t="shared" si="3"/>
        <v>A3</v>
      </c>
    </row>
    <row r="95" spans="1:21" s="22" customFormat="1" ht="51">
      <c r="A95" s="11" t="s">
        <v>631</v>
      </c>
      <c r="B95" s="75">
        <v>41754</v>
      </c>
      <c r="C95" s="75">
        <v>41750</v>
      </c>
      <c r="D95" s="75">
        <v>42846</v>
      </c>
      <c r="E95" s="86" t="s">
        <v>635</v>
      </c>
      <c r="F95" s="11" t="s">
        <v>508</v>
      </c>
      <c r="G95" s="64">
        <v>12</v>
      </c>
      <c r="H95" s="82" t="s">
        <v>56</v>
      </c>
      <c r="I95" s="19">
        <v>2</v>
      </c>
      <c r="J95" s="64">
        <v>9030</v>
      </c>
      <c r="K95" s="19">
        <v>1</v>
      </c>
      <c r="L95" s="19">
        <v>1</v>
      </c>
      <c r="M95" s="19">
        <v>0</v>
      </c>
      <c r="N95" s="19">
        <v>1</v>
      </c>
      <c r="O95" s="65"/>
      <c r="P95" s="65"/>
      <c r="Q95" s="11" t="s">
        <v>277</v>
      </c>
      <c r="R95" s="11" t="s">
        <v>278</v>
      </c>
      <c r="S95" s="20"/>
      <c r="T95" s="21"/>
      <c r="U95" s="115" t="str">
        <f t="shared" ref="U95:U158" si="4">CONCATENATE(H95,I95)</f>
        <v>M2</v>
      </c>
    </row>
    <row r="96" spans="1:21" s="22" customFormat="1" ht="51">
      <c r="A96" s="11" t="s">
        <v>634</v>
      </c>
      <c r="B96" s="75">
        <v>41774</v>
      </c>
      <c r="C96" s="75">
        <v>41771</v>
      </c>
      <c r="D96" s="75">
        <v>42867</v>
      </c>
      <c r="E96" s="86" t="s">
        <v>637</v>
      </c>
      <c r="F96" s="11" t="s">
        <v>490</v>
      </c>
      <c r="G96" s="64">
        <v>18</v>
      </c>
      <c r="H96" s="82" t="s">
        <v>56</v>
      </c>
      <c r="I96" s="19">
        <v>2</v>
      </c>
      <c r="J96" s="64">
        <v>9030</v>
      </c>
      <c r="K96" s="19">
        <v>1</v>
      </c>
      <c r="L96" s="19">
        <v>1</v>
      </c>
      <c r="M96" s="19">
        <v>0</v>
      </c>
      <c r="N96" s="19">
        <v>5</v>
      </c>
      <c r="O96" s="65"/>
      <c r="P96" s="65"/>
      <c r="Q96" s="11" t="s">
        <v>638</v>
      </c>
      <c r="R96" s="11" t="s">
        <v>639</v>
      </c>
      <c r="S96" s="20"/>
      <c r="T96" s="21"/>
      <c r="U96" s="115" t="str">
        <f t="shared" si="4"/>
        <v>M2</v>
      </c>
    </row>
    <row r="97" spans="1:21" s="22" customFormat="1" ht="63.75">
      <c r="A97" s="11" t="s">
        <v>636</v>
      </c>
      <c r="B97" s="75">
        <v>41814</v>
      </c>
      <c r="C97" s="75">
        <v>41813</v>
      </c>
      <c r="D97" s="75">
        <v>42909</v>
      </c>
      <c r="E97" s="86" t="s">
        <v>642</v>
      </c>
      <c r="F97" s="106" t="s">
        <v>523</v>
      </c>
      <c r="G97" s="64">
        <v>7</v>
      </c>
      <c r="H97" s="82" t="s">
        <v>60</v>
      </c>
      <c r="I97" s="19">
        <v>2</v>
      </c>
      <c r="J97" s="64">
        <v>9030</v>
      </c>
      <c r="K97" s="19">
        <v>1</v>
      </c>
      <c r="L97" s="19"/>
      <c r="M97" s="19">
        <v>1</v>
      </c>
      <c r="N97" s="19">
        <v>5</v>
      </c>
      <c r="O97" s="65"/>
      <c r="P97" s="65"/>
      <c r="Q97" s="11" t="s">
        <v>429</v>
      </c>
      <c r="R97" s="11" t="s">
        <v>430</v>
      </c>
      <c r="S97" s="20"/>
      <c r="T97" s="21"/>
      <c r="U97" s="115" t="str">
        <f t="shared" si="4"/>
        <v>O2</v>
      </c>
    </row>
    <row r="98" spans="1:21" s="22" customFormat="1" ht="51">
      <c r="A98" s="11" t="s">
        <v>641</v>
      </c>
      <c r="B98" s="75">
        <v>41815</v>
      </c>
      <c r="C98" s="75">
        <v>41813</v>
      </c>
      <c r="D98" s="75">
        <v>42909</v>
      </c>
      <c r="E98" s="86" t="s">
        <v>675</v>
      </c>
      <c r="F98" s="11" t="s">
        <v>537</v>
      </c>
      <c r="G98" s="64">
        <v>5</v>
      </c>
      <c r="H98" s="82" t="s">
        <v>54</v>
      </c>
      <c r="I98" s="19">
        <v>2</v>
      </c>
      <c r="J98" s="64">
        <v>9030</v>
      </c>
      <c r="K98" s="19">
        <v>1</v>
      </c>
      <c r="L98" s="19">
        <v>0</v>
      </c>
      <c r="M98" s="19">
        <v>0</v>
      </c>
      <c r="N98" s="19">
        <v>5</v>
      </c>
      <c r="O98" s="65"/>
      <c r="P98" s="65"/>
      <c r="Q98" s="11" t="s">
        <v>260</v>
      </c>
      <c r="R98" s="11" t="s">
        <v>261</v>
      </c>
      <c r="S98" s="20"/>
      <c r="T98" s="21"/>
      <c r="U98" s="115" t="str">
        <f t="shared" si="4"/>
        <v>L2</v>
      </c>
    </row>
    <row r="99" spans="1:21" s="22" customFormat="1" ht="51">
      <c r="A99" s="11" t="s">
        <v>643</v>
      </c>
      <c r="B99" s="75">
        <v>41817</v>
      </c>
      <c r="C99" s="75">
        <v>41813</v>
      </c>
      <c r="D99" s="75">
        <v>42909</v>
      </c>
      <c r="E99" s="86" t="s">
        <v>647</v>
      </c>
      <c r="F99" s="11" t="s">
        <v>497</v>
      </c>
      <c r="G99" s="64">
        <v>22</v>
      </c>
      <c r="H99" s="82" t="s">
        <v>56</v>
      </c>
      <c r="I99" s="19">
        <v>2</v>
      </c>
      <c r="J99" s="64">
        <v>9030</v>
      </c>
      <c r="K99" s="19">
        <v>1</v>
      </c>
      <c r="L99" s="19">
        <v>0</v>
      </c>
      <c r="M99" s="19">
        <v>1</v>
      </c>
      <c r="N99" s="19">
        <v>1</v>
      </c>
      <c r="O99" s="65"/>
      <c r="P99" s="65"/>
      <c r="Q99" s="11" t="s">
        <v>256</v>
      </c>
      <c r="R99" s="11" t="s">
        <v>257</v>
      </c>
      <c r="S99" s="69"/>
      <c r="T99" s="21"/>
      <c r="U99" s="115" t="str">
        <f t="shared" si="4"/>
        <v>M2</v>
      </c>
    </row>
    <row r="100" spans="1:21" s="22" customFormat="1" ht="51">
      <c r="A100" s="11" t="s">
        <v>644</v>
      </c>
      <c r="B100" s="75">
        <v>41820</v>
      </c>
      <c r="C100" s="75">
        <v>41817</v>
      </c>
      <c r="D100" s="75">
        <v>42913</v>
      </c>
      <c r="E100" s="86" t="s">
        <v>646</v>
      </c>
      <c r="F100" s="11" t="s">
        <v>501</v>
      </c>
      <c r="G100" s="64">
        <v>36</v>
      </c>
      <c r="H100" s="82" t="s">
        <v>56</v>
      </c>
      <c r="I100" s="19">
        <v>2</v>
      </c>
      <c r="J100" s="64">
        <v>9030</v>
      </c>
      <c r="K100" s="19">
        <v>1</v>
      </c>
      <c r="L100" s="19">
        <v>1</v>
      </c>
      <c r="M100" s="19">
        <v>1</v>
      </c>
      <c r="N100" s="19">
        <v>1</v>
      </c>
      <c r="O100" s="65"/>
      <c r="P100" s="65"/>
      <c r="Q100" s="11" t="s">
        <v>265</v>
      </c>
      <c r="R100" s="11" t="s">
        <v>648</v>
      </c>
      <c r="S100" s="69"/>
      <c r="T100" s="69"/>
      <c r="U100" s="115" t="str">
        <f t="shared" si="4"/>
        <v>M2</v>
      </c>
    </row>
    <row r="101" spans="1:21" s="22" customFormat="1" ht="60.75" customHeight="1">
      <c r="A101" s="11" t="s">
        <v>645</v>
      </c>
      <c r="B101" s="97">
        <v>41820</v>
      </c>
      <c r="C101" s="97">
        <v>41817</v>
      </c>
      <c r="D101" s="97">
        <v>42913</v>
      </c>
      <c r="E101" s="86" t="s">
        <v>650</v>
      </c>
      <c r="F101" s="11" t="s">
        <v>507</v>
      </c>
      <c r="G101" s="94">
        <v>24</v>
      </c>
      <c r="H101" s="95" t="s">
        <v>56</v>
      </c>
      <c r="I101" s="94">
        <v>2</v>
      </c>
      <c r="J101" s="64">
        <v>9030</v>
      </c>
      <c r="K101" s="94">
        <v>1</v>
      </c>
      <c r="L101" s="94">
        <v>1</v>
      </c>
      <c r="M101" s="94">
        <v>0</v>
      </c>
      <c r="N101" s="94">
        <v>1</v>
      </c>
      <c r="O101" s="65"/>
      <c r="P101" s="65"/>
      <c r="Q101" s="11" t="s">
        <v>651</v>
      </c>
      <c r="R101" s="90" t="s">
        <v>276</v>
      </c>
      <c r="S101" s="69"/>
      <c r="T101" s="69"/>
      <c r="U101" s="115" t="str">
        <f t="shared" si="4"/>
        <v>M2</v>
      </c>
    </row>
    <row r="102" spans="1:21" s="22" customFormat="1" ht="60.75" customHeight="1">
      <c r="A102" s="11" t="s">
        <v>649</v>
      </c>
      <c r="B102" s="75">
        <v>41820</v>
      </c>
      <c r="C102" s="75">
        <v>41817</v>
      </c>
      <c r="D102" s="75">
        <v>42913</v>
      </c>
      <c r="E102" s="86" t="s">
        <v>653</v>
      </c>
      <c r="F102" s="11" t="s">
        <v>505</v>
      </c>
      <c r="G102" s="64">
        <v>21</v>
      </c>
      <c r="H102" s="82" t="s">
        <v>56</v>
      </c>
      <c r="I102" s="19">
        <v>2</v>
      </c>
      <c r="J102" s="64">
        <v>9030</v>
      </c>
      <c r="K102" s="19">
        <v>1</v>
      </c>
      <c r="L102" s="19">
        <v>1</v>
      </c>
      <c r="M102" s="19">
        <v>1</v>
      </c>
      <c r="N102" s="19">
        <v>1</v>
      </c>
      <c r="O102" s="65"/>
      <c r="P102" s="65"/>
      <c r="Q102" s="11" t="s">
        <v>271</v>
      </c>
      <c r="R102" s="11" t="s">
        <v>272</v>
      </c>
      <c r="S102" s="8"/>
      <c r="T102" s="69"/>
      <c r="U102" s="115" t="str">
        <f t="shared" si="4"/>
        <v>M2</v>
      </c>
    </row>
    <row r="103" spans="1:21" s="22" customFormat="1" ht="66.75" customHeight="1">
      <c r="A103" s="11" t="s">
        <v>652</v>
      </c>
      <c r="B103" s="75">
        <v>41821</v>
      </c>
      <c r="C103" s="75">
        <v>41821</v>
      </c>
      <c r="D103" s="75">
        <v>42917</v>
      </c>
      <c r="E103" s="86" t="s">
        <v>672</v>
      </c>
      <c r="F103" s="11" t="s">
        <v>480</v>
      </c>
      <c r="G103" s="64">
        <v>16</v>
      </c>
      <c r="H103" s="82" t="s">
        <v>56</v>
      </c>
      <c r="I103" s="19">
        <v>2</v>
      </c>
      <c r="J103" s="64">
        <v>9030</v>
      </c>
      <c r="K103" s="19">
        <v>1</v>
      </c>
      <c r="L103" s="19">
        <v>1</v>
      </c>
      <c r="M103" s="19">
        <v>0</v>
      </c>
      <c r="N103" s="19">
        <v>1</v>
      </c>
      <c r="O103" s="64"/>
      <c r="P103" s="64"/>
      <c r="Q103" s="11" t="s">
        <v>296</v>
      </c>
      <c r="R103" s="11" t="s">
        <v>297</v>
      </c>
      <c r="S103" s="69"/>
      <c r="T103" s="8"/>
      <c r="U103" s="115" t="str">
        <f t="shared" si="4"/>
        <v>M2</v>
      </c>
    </row>
    <row r="104" spans="1:21" s="24" customFormat="1" ht="53.25" customHeight="1">
      <c r="A104" s="11" t="s">
        <v>654</v>
      </c>
      <c r="B104" s="75">
        <v>41848</v>
      </c>
      <c r="C104" s="75">
        <v>41844</v>
      </c>
      <c r="D104" s="75">
        <v>42943</v>
      </c>
      <c r="E104" s="86" t="s">
        <v>662</v>
      </c>
      <c r="F104" s="11" t="s">
        <v>511</v>
      </c>
      <c r="G104" s="64">
        <v>16</v>
      </c>
      <c r="H104" s="82" t="s">
        <v>56</v>
      </c>
      <c r="I104" s="19">
        <v>2</v>
      </c>
      <c r="J104" s="64">
        <v>9030</v>
      </c>
      <c r="K104" s="19">
        <v>1</v>
      </c>
      <c r="L104" s="19">
        <v>1</v>
      </c>
      <c r="M104" s="19">
        <v>1</v>
      </c>
      <c r="N104" s="19">
        <v>1</v>
      </c>
      <c r="O104" s="64"/>
      <c r="P104" s="64"/>
      <c r="Q104" s="11" t="s">
        <v>282</v>
      </c>
      <c r="R104" s="11" t="s">
        <v>283</v>
      </c>
      <c r="S104" s="20"/>
      <c r="T104" s="69"/>
      <c r="U104" s="115" t="str">
        <f t="shared" si="4"/>
        <v>M2</v>
      </c>
    </row>
    <row r="105" spans="1:21" s="22" customFormat="1" ht="64.5" customHeight="1">
      <c r="A105" s="11" t="s">
        <v>655</v>
      </c>
      <c r="B105" s="97">
        <v>41852</v>
      </c>
      <c r="C105" s="97">
        <v>41850</v>
      </c>
      <c r="D105" s="97">
        <v>42946</v>
      </c>
      <c r="E105" s="86" t="s">
        <v>673</v>
      </c>
      <c r="F105" s="11" t="s">
        <v>495</v>
      </c>
      <c r="G105" s="94">
        <v>10</v>
      </c>
      <c r="H105" s="95" t="s">
        <v>56</v>
      </c>
      <c r="I105" s="94">
        <v>2</v>
      </c>
      <c r="J105" s="64">
        <v>9030</v>
      </c>
      <c r="K105" s="94">
        <v>1</v>
      </c>
      <c r="L105" s="94">
        <v>0</v>
      </c>
      <c r="M105" s="94">
        <v>0</v>
      </c>
      <c r="N105" s="94">
        <v>1</v>
      </c>
      <c r="O105" s="65"/>
      <c r="P105" s="65"/>
      <c r="Q105" s="11" t="s">
        <v>651</v>
      </c>
      <c r="R105" s="11" t="s">
        <v>657</v>
      </c>
      <c r="S105" s="69"/>
      <c r="T105" s="21"/>
      <c r="U105" s="115" t="str">
        <f t="shared" si="4"/>
        <v>M2</v>
      </c>
    </row>
    <row r="106" spans="1:21" s="24" customFormat="1" ht="66.75" customHeight="1">
      <c r="A106" s="11" t="s">
        <v>656</v>
      </c>
      <c r="B106" s="75">
        <v>41904</v>
      </c>
      <c r="C106" s="75">
        <v>41900</v>
      </c>
      <c r="D106" s="75">
        <v>42996</v>
      </c>
      <c r="E106" s="86" t="s">
        <v>663</v>
      </c>
      <c r="F106" s="11" t="s">
        <v>506</v>
      </c>
      <c r="G106" s="64">
        <v>32</v>
      </c>
      <c r="H106" s="82" t="s">
        <v>56</v>
      </c>
      <c r="I106" s="19">
        <v>2</v>
      </c>
      <c r="J106" s="64">
        <v>9030</v>
      </c>
      <c r="K106" s="19">
        <v>1</v>
      </c>
      <c r="L106" s="19">
        <v>1</v>
      </c>
      <c r="M106" s="19">
        <v>1</v>
      </c>
      <c r="N106" s="19">
        <v>1</v>
      </c>
      <c r="O106" s="65"/>
      <c r="P106" s="65"/>
      <c r="Q106" s="11" t="s">
        <v>273</v>
      </c>
      <c r="R106" s="11" t="s">
        <v>658</v>
      </c>
      <c r="S106" s="69"/>
      <c r="T106" s="69"/>
      <c r="U106" s="115" t="str">
        <f t="shared" si="4"/>
        <v>M2</v>
      </c>
    </row>
    <row r="107" spans="1:21" s="22" customFormat="1" ht="51">
      <c r="A107" s="11" t="s">
        <v>659</v>
      </c>
      <c r="B107" s="75">
        <v>41904</v>
      </c>
      <c r="C107" s="75">
        <v>41901</v>
      </c>
      <c r="D107" s="75">
        <v>42632</v>
      </c>
      <c r="E107" s="86" t="s">
        <v>664</v>
      </c>
      <c r="F107" s="11" t="s">
        <v>498</v>
      </c>
      <c r="G107" s="64">
        <v>15</v>
      </c>
      <c r="H107" s="82" t="s">
        <v>56</v>
      </c>
      <c r="I107" s="19">
        <v>2</v>
      </c>
      <c r="J107" s="64">
        <v>9030</v>
      </c>
      <c r="K107" s="19">
        <v>1</v>
      </c>
      <c r="L107" s="19">
        <v>1</v>
      </c>
      <c r="M107" s="19">
        <v>2</v>
      </c>
      <c r="N107" s="19">
        <v>1</v>
      </c>
      <c r="O107" s="65"/>
      <c r="P107" s="65"/>
      <c r="Q107" s="11" t="s">
        <v>660</v>
      </c>
      <c r="R107" s="11" t="s">
        <v>661</v>
      </c>
      <c r="S107" s="69"/>
      <c r="T107" s="69"/>
      <c r="U107" s="115" t="str">
        <f t="shared" si="4"/>
        <v>M2</v>
      </c>
    </row>
    <row r="108" spans="1:21" s="22" customFormat="1" ht="51">
      <c r="A108" s="11" t="s">
        <v>666</v>
      </c>
      <c r="B108" s="75">
        <v>41904</v>
      </c>
      <c r="C108" s="75">
        <v>41900</v>
      </c>
      <c r="D108" s="75">
        <v>42996</v>
      </c>
      <c r="E108" s="86" t="s">
        <v>665</v>
      </c>
      <c r="F108" s="11" t="s">
        <v>500</v>
      </c>
      <c r="G108" s="64">
        <v>76</v>
      </c>
      <c r="H108" s="82" t="s">
        <v>56</v>
      </c>
      <c r="I108" s="19">
        <v>2</v>
      </c>
      <c r="J108" s="64">
        <v>9030</v>
      </c>
      <c r="K108" s="19">
        <v>1</v>
      </c>
      <c r="L108" s="19">
        <v>1</v>
      </c>
      <c r="M108" s="19">
        <v>2</v>
      </c>
      <c r="N108" s="19">
        <v>1</v>
      </c>
      <c r="O108" s="65"/>
      <c r="P108" s="65"/>
      <c r="Q108" s="11" t="s">
        <v>667</v>
      </c>
      <c r="R108" s="11" t="s">
        <v>264</v>
      </c>
      <c r="S108" s="69"/>
      <c r="T108" s="69"/>
      <c r="U108" s="115" t="str">
        <f t="shared" si="4"/>
        <v>M2</v>
      </c>
    </row>
    <row r="109" spans="1:21" s="22" customFormat="1" ht="51">
      <c r="A109" s="11" t="s">
        <v>668</v>
      </c>
      <c r="B109" s="75">
        <v>41927</v>
      </c>
      <c r="C109" s="75">
        <v>41925</v>
      </c>
      <c r="D109" s="75">
        <v>43021</v>
      </c>
      <c r="E109" s="86" t="s">
        <v>674</v>
      </c>
      <c r="F109" s="11" t="s">
        <v>669</v>
      </c>
      <c r="G109" s="64">
        <v>8</v>
      </c>
      <c r="H109" s="82" t="s">
        <v>54</v>
      </c>
      <c r="I109" s="19">
        <v>2</v>
      </c>
      <c r="J109" s="64">
        <v>9030</v>
      </c>
      <c r="K109" s="19">
        <v>1</v>
      </c>
      <c r="L109" s="19">
        <v>1</v>
      </c>
      <c r="M109" s="19">
        <v>1</v>
      </c>
      <c r="N109" s="19">
        <v>5</v>
      </c>
      <c r="O109" s="65"/>
      <c r="P109" s="65"/>
      <c r="Q109" s="11" t="s">
        <v>670</v>
      </c>
      <c r="R109" s="11" t="s">
        <v>671</v>
      </c>
      <c r="S109" s="20"/>
      <c r="T109" s="21"/>
      <c r="U109" s="115" t="str">
        <f t="shared" si="4"/>
        <v>L2</v>
      </c>
    </row>
    <row r="110" spans="1:21" s="22" customFormat="1" ht="53.25" customHeight="1">
      <c r="A110" s="11" t="s">
        <v>678</v>
      </c>
      <c r="B110" s="75">
        <v>41953</v>
      </c>
      <c r="C110" s="75">
        <v>41953</v>
      </c>
      <c r="D110" s="75">
        <v>43049</v>
      </c>
      <c r="E110" s="98" t="s">
        <v>267</v>
      </c>
      <c r="F110" s="11" t="s">
        <v>503</v>
      </c>
      <c r="G110" s="64">
        <v>16</v>
      </c>
      <c r="H110" s="82" t="s">
        <v>56</v>
      </c>
      <c r="I110" s="19">
        <v>2</v>
      </c>
      <c r="J110" s="64">
        <v>9030</v>
      </c>
      <c r="K110" s="19">
        <v>1</v>
      </c>
      <c r="L110" s="19">
        <v>1</v>
      </c>
      <c r="M110" s="19">
        <v>0</v>
      </c>
      <c r="N110" s="19">
        <v>5</v>
      </c>
      <c r="O110" s="65"/>
      <c r="P110" s="65"/>
      <c r="Q110" s="11" t="s">
        <v>186</v>
      </c>
      <c r="R110" s="11" t="s">
        <v>679</v>
      </c>
      <c r="S110" s="69"/>
      <c r="T110" s="69"/>
      <c r="U110" s="115" t="str">
        <f>CONCATENATE( H110, I110)</f>
        <v>M2</v>
      </c>
    </row>
    <row r="111" spans="1:21" s="22" customFormat="1" ht="63.75">
      <c r="A111" s="11" t="s">
        <v>680</v>
      </c>
      <c r="B111" s="75">
        <v>41960</v>
      </c>
      <c r="C111" s="75">
        <v>41958</v>
      </c>
      <c r="D111" s="75">
        <v>43054</v>
      </c>
      <c r="E111" s="86" t="s">
        <v>681</v>
      </c>
      <c r="F111" s="106" t="s">
        <v>684</v>
      </c>
      <c r="G111" s="64">
        <v>7</v>
      </c>
      <c r="H111" s="82" t="s">
        <v>54</v>
      </c>
      <c r="I111" s="19">
        <v>2</v>
      </c>
      <c r="J111" s="64">
        <v>9030</v>
      </c>
      <c r="K111" s="19">
        <v>1</v>
      </c>
      <c r="L111" s="19">
        <v>1</v>
      </c>
      <c r="M111" s="19">
        <v>1</v>
      </c>
      <c r="N111" s="19">
        <v>5</v>
      </c>
      <c r="O111" s="65"/>
      <c r="P111" s="65"/>
      <c r="Q111" s="11" t="s">
        <v>682</v>
      </c>
      <c r="R111" s="11" t="s">
        <v>683</v>
      </c>
      <c r="S111" s="20"/>
      <c r="T111" s="21"/>
      <c r="U111" s="115" t="str">
        <f>CONCATENATE(H111,I111)</f>
        <v>L2</v>
      </c>
    </row>
    <row r="112" spans="1:21" s="22" customFormat="1" ht="63.75">
      <c r="A112" s="11" t="s">
        <v>685</v>
      </c>
      <c r="B112" s="75">
        <v>41956</v>
      </c>
      <c r="C112" s="75">
        <v>41953</v>
      </c>
      <c r="D112" s="75">
        <v>43049</v>
      </c>
      <c r="E112" s="86" t="s">
        <v>687</v>
      </c>
      <c r="F112" s="11" t="s">
        <v>473</v>
      </c>
      <c r="G112" s="64">
        <v>29</v>
      </c>
      <c r="H112" s="82" t="s">
        <v>56</v>
      </c>
      <c r="I112" s="19">
        <v>2</v>
      </c>
      <c r="J112" s="64">
        <v>9030</v>
      </c>
      <c r="K112" s="19">
        <v>1</v>
      </c>
      <c r="L112" s="19">
        <v>1</v>
      </c>
      <c r="M112" s="19">
        <v>1</v>
      </c>
      <c r="N112" s="19">
        <v>1</v>
      </c>
      <c r="O112" s="65"/>
      <c r="P112" s="65"/>
      <c r="Q112" s="11" t="s">
        <v>686</v>
      </c>
      <c r="R112" s="11" t="s">
        <v>588</v>
      </c>
      <c r="S112" s="69"/>
      <c r="T112" s="69"/>
      <c r="U112" s="115" t="str">
        <f>CONCATENATE(H112,I112)</f>
        <v>M2</v>
      </c>
    </row>
    <row r="113" spans="1:21" s="22" customFormat="1" ht="51">
      <c r="A113" s="11" t="s">
        <v>688</v>
      </c>
      <c r="B113" s="75">
        <v>41963</v>
      </c>
      <c r="C113" s="75">
        <v>41961</v>
      </c>
      <c r="D113" s="75">
        <v>43057</v>
      </c>
      <c r="E113" s="86" t="s">
        <v>689</v>
      </c>
      <c r="F113" s="11" t="s">
        <v>692</v>
      </c>
      <c r="G113" s="64">
        <v>6</v>
      </c>
      <c r="H113" s="82" t="s">
        <v>54</v>
      </c>
      <c r="I113" s="19">
        <v>2</v>
      </c>
      <c r="J113" s="64">
        <v>9030</v>
      </c>
      <c r="K113" s="19">
        <v>1</v>
      </c>
      <c r="L113" s="19">
        <v>1</v>
      </c>
      <c r="M113" s="19">
        <v>1</v>
      </c>
      <c r="N113" s="19">
        <v>5</v>
      </c>
      <c r="O113" s="65"/>
      <c r="P113" s="65"/>
      <c r="Q113" s="11" t="s">
        <v>690</v>
      </c>
      <c r="R113" s="11" t="s">
        <v>691</v>
      </c>
      <c r="S113" s="20"/>
      <c r="T113" s="21"/>
      <c r="U113" s="115" t="str">
        <f t="shared" si="4"/>
        <v>L2</v>
      </c>
    </row>
    <row r="114" spans="1:21" s="22" customFormat="1" ht="38.25">
      <c r="A114" s="11" t="s">
        <v>693</v>
      </c>
      <c r="B114" s="74">
        <v>41981</v>
      </c>
      <c r="C114" s="74">
        <v>41977</v>
      </c>
      <c r="D114" s="74">
        <v>43073</v>
      </c>
      <c r="E114" s="87" t="s">
        <v>171</v>
      </c>
      <c r="F114" s="11" t="s">
        <v>612</v>
      </c>
      <c r="G114" s="19">
        <v>75</v>
      </c>
      <c r="H114" s="82" t="s">
        <v>35</v>
      </c>
      <c r="I114" s="82">
        <v>3</v>
      </c>
      <c r="J114" s="64">
        <v>6200</v>
      </c>
      <c r="K114" s="19">
        <v>1</v>
      </c>
      <c r="L114" s="19">
        <v>1</v>
      </c>
      <c r="M114" s="19">
        <v>1</v>
      </c>
      <c r="N114" s="82">
        <v>1</v>
      </c>
      <c r="O114" s="11"/>
      <c r="P114" s="11"/>
      <c r="Q114" s="11" t="s">
        <v>221</v>
      </c>
      <c r="R114" s="11" t="s">
        <v>222</v>
      </c>
      <c r="S114" s="61"/>
      <c r="T114" s="61"/>
      <c r="U114" s="115" t="str">
        <f t="shared" si="4"/>
        <v>A3</v>
      </c>
    </row>
    <row r="115" spans="1:21" s="99" customFormat="1" ht="59.25" customHeight="1">
      <c r="A115" s="11" t="s">
        <v>694</v>
      </c>
      <c r="B115" s="75">
        <v>41984</v>
      </c>
      <c r="C115" s="75">
        <v>41982</v>
      </c>
      <c r="D115" s="75">
        <v>43078</v>
      </c>
      <c r="E115" s="86" t="s">
        <v>677</v>
      </c>
      <c r="F115" s="11" t="s">
        <v>538</v>
      </c>
      <c r="G115" s="64">
        <v>6</v>
      </c>
      <c r="H115" s="117" t="s">
        <v>54</v>
      </c>
      <c r="I115" s="19">
        <v>2</v>
      </c>
      <c r="J115" s="64">
        <v>9030</v>
      </c>
      <c r="K115" s="19">
        <v>1</v>
      </c>
      <c r="L115" s="19">
        <v>1</v>
      </c>
      <c r="M115" s="19">
        <v>0</v>
      </c>
      <c r="N115" s="19">
        <v>1</v>
      </c>
      <c r="O115" s="65"/>
      <c r="P115" s="65"/>
      <c r="Q115" s="11" t="s">
        <v>262</v>
      </c>
      <c r="R115" s="11" t="s">
        <v>263</v>
      </c>
      <c r="S115" s="69"/>
      <c r="T115" s="69"/>
      <c r="U115" s="115" t="str">
        <f>CONCATENATE( H115,I115)</f>
        <v>L2</v>
      </c>
    </row>
    <row r="116" spans="1:21" s="22" customFormat="1" ht="58.5" customHeight="1">
      <c r="A116" s="11" t="s">
        <v>695</v>
      </c>
      <c r="B116" s="75">
        <v>41998</v>
      </c>
      <c r="C116" s="75">
        <v>41994</v>
      </c>
      <c r="D116" s="75">
        <v>43101</v>
      </c>
      <c r="E116" s="86" t="s">
        <v>676</v>
      </c>
      <c r="F116" s="11" t="s">
        <v>581</v>
      </c>
      <c r="G116" s="64">
        <v>6</v>
      </c>
      <c r="H116" s="117" t="s">
        <v>54</v>
      </c>
      <c r="I116" s="19">
        <v>2</v>
      </c>
      <c r="J116" s="64">
        <v>9030</v>
      </c>
      <c r="K116" s="19">
        <v>1</v>
      </c>
      <c r="L116" s="19">
        <v>1</v>
      </c>
      <c r="M116" s="19">
        <v>2</v>
      </c>
      <c r="N116" s="19">
        <v>5</v>
      </c>
      <c r="O116" s="65"/>
      <c r="P116" s="65"/>
      <c r="Q116" s="11" t="s">
        <v>254</v>
      </c>
      <c r="R116" s="11" t="s">
        <v>255</v>
      </c>
      <c r="S116" s="69"/>
      <c r="T116" s="69"/>
      <c r="U116" s="115" t="str">
        <f>CONCATENATE(H116,I116)</f>
        <v>L2</v>
      </c>
    </row>
    <row r="117" spans="1:21" s="22" customFormat="1" ht="51">
      <c r="A117" s="11" t="s">
        <v>696</v>
      </c>
      <c r="B117" s="75">
        <v>42023</v>
      </c>
      <c r="C117" s="75">
        <v>42020</v>
      </c>
      <c r="D117" s="75">
        <v>43116</v>
      </c>
      <c r="E117" s="86" t="s">
        <v>697</v>
      </c>
      <c r="F117" s="11" t="s">
        <v>698</v>
      </c>
      <c r="G117" s="64">
        <v>8</v>
      </c>
      <c r="H117" s="82" t="s">
        <v>60</v>
      </c>
      <c r="I117" s="19">
        <v>2</v>
      </c>
      <c r="J117" s="64">
        <v>9030</v>
      </c>
      <c r="K117" s="19">
        <v>1</v>
      </c>
      <c r="L117" s="19">
        <v>1</v>
      </c>
      <c r="M117" s="19">
        <v>1</v>
      </c>
      <c r="N117" s="19">
        <v>5</v>
      </c>
      <c r="O117" s="65"/>
      <c r="P117" s="65"/>
      <c r="Q117" s="11" t="s">
        <v>699</v>
      </c>
      <c r="R117" s="11" t="s">
        <v>700</v>
      </c>
      <c r="S117" s="20"/>
      <c r="T117" s="21"/>
      <c r="U117" s="115" t="str">
        <f>CONCATENATE(H117,I117)</f>
        <v>O2</v>
      </c>
    </row>
    <row r="118" spans="1:21" s="22" customFormat="1" ht="51">
      <c r="A118" s="15" t="s">
        <v>701</v>
      </c>
      <c r="B118" s="85">
        <v>42025</v>
      </c>
      <c r="C118" s="85">
        <v>42023</v>
      </c>
      <c r="D118" s="85">
        <v>43119</v>
      </c>
      <c r="E118" s="93" t="s">
        <v>152</v>
      </c>
      <c r="F118" s="11" t="s">
        <v>702</v>
      </c>
      <c r="G118" s="118">
        <v>36</v>
      </c>
      <c r="H118" s="19" t="s">
        <v>35</v>
      </c>
      <c r="I118" s="19">
        <v>1</v>
      </c>
      <c r="J118" s="64">
        <v>9030</v>
      </c>
      <c r="K118" s="83">
        <v>1</v>
      </c>
      <c r="L118" s="19">
        <v>1</v>
      </c>
      <c r="M118" s="19">
        <v>2</v>
      </c>
      <c r="N118" s="83">
        <v>1</v>
      </c>
      <c r="O118" s="83"/>
      <c r="P118" s="83"/>
      <c r="Q118" s="83" t="s">
        <v>703</v>
      </c>
      <c r="R118" s="83" t="s">
        <v>704</v>
      </c>
      <c r="S118" s="8"/>
      <c r="T118" s="8"/>
      <c r="U118" s="115" t="str">
        <f>CONCATENATE(H118,I118)</f>
        <v>A1</v>
      </c>
    </row>
    <row r="119" spans="1:21" s="24" customFormat="1" ht="66.75" customHeight="1">
      <c r="A119" s="11" t="s">
        <v>718</v>
      </c>
      <c r="B119" s="75">
        <v>42030</v>
      </c>
      <c r="C119" s="75">
        <v>42024</v>
      </c>
      <c r="D119" s="75">
        <v>43120</v>
      </c>
      <c r="E119" s="86" t="s">
        <v>284</v>
      </c>
      <c r="F119" s="11" t="s">
        <v>479</v>
      </c>
      <c r="G119" s="64">
        <v>6</v>
      </c>
      <c r="H119" s="117" t="s">
        <v>56</v>
      </c>
      <c r="I119" s="19">
        <v>2</v>
      </c>
      <c r="J119" s="64">
        <v>9030</v>
      </c>
      <c r="K119" s="19">
        <v>1</v>
      </c>
      <c r="L119" s="19">
        <v>1</v>
      </c>
      <c r="M119" s="19">
        <v>1</v>
      </c>
      <c r="N119" s="19">
        <v>1</v>
      </c>
      <c r="O119" s="64"/>
      <c r="P119" s="64"/>
      <c r="Q119" s="11" t="s">
        <v>285</v>
      </c>
      <c r="R119" s="11" t="s">
        <v>705</v>
      </c>
      <c r="S119" s="8"/>
      <c r="T119" s="8"/>
      <c r="U119" s="115" t="str">
        <f>CONCATENATE( H119, I119)</f>
        <v>M2</v>
      </c>
    </row>
    <row r="120" spans="1:21" s="22" customFormat="1" ht="51">
      <c r="A120" s="11" t="s">
        <v>706</v>
      </c>
      <c r="B120" s="74">
        <v>42073</v>
      </c>
      <c r="C120" s="74">
        <v>42067</v>
      </c>
      <c r="D120" s="74">
        <v>42798</v>
      </c>
      <c r="E120" s="86" t="s">
        <v>162</v>
      </c>
      <c r="F120" s="11" t="s">
        <v>709</v>
      </c>
      <c r="G120" s="19">
        <v>182</v>
      </c>
      <c r="H120" s="19" t="s">
        <v>46</v>
      </c>
      <c r="I120" s="19">
        <v>3</v>
      </c>
      <c r="J120" s="64">
        <v>5965</v>
      </c>
      <c r="K120" s="19">
        <v>1</v>
      </c>
      <c r="L120" s="19">
        <v>1</v>
      </c>
      <c r="M120" s="19">
        <v>2</v>
      </c>
      <c r="N120" s="11">
        <v>1</v>
      </c>
      <c r="O120" s="19"/>
      <c r="P120" s="19"/>
      <c r="Q120" s="11" t="s">
        <v>707</v>
      </c>
      <c r="R120" s="11" t="s">
        <v>708</v>
      </c>
      <c r="S120" s="68"/>
      <c r="T120" s="68"/>
      <c r="U120" s="115" t="str">
        <f>CONCATENATE(H120,I120)</f>
        <v>G3</v>
      </c>
    </row>
    <row r="121" spans="1:21" s="22" customFormat="1" ht="51">
      <c r="A121" s="11" t="s">
        <v>710</v>
      </c>
      <c r="B121" s="75">
        <v>42146</v>
      </c>
      <c r="C121" s="75">
        <v>42144</v>
      </c>
      <c r="D121" s="75">
        <v>43240</v>
      </c>
      <c r="E121" s="86" t="s">
        <v>711</v>
      </c>
      <c r="F121" s="11" t="s">
        <v>712</v>
      </c>
      <c r="G121" s="64">
        <v>63</v>
      </c>
      <c r="H121" s="82" t="s">
        <v>56</v>
      </c>
      <c r="I121" s="19">
        <v>2</v>
      </c>
      <c r="J121" s="64">
        <v>9030</v>
      </c>
      <c r="K121" s="19">
        <v>1</v>
      </c>
      <c r="L121" s="19">
        <v>1</v>
      </c>
      <c r="M121" s="19">
        <v>2</v>
      </c>
      <c r="N121" s="19">
        <v>1</v>
      </c>
      <c r="O121" s="64"/>
      <c r="P121" s="64"/>
      <c r="Q121" s="11" t="s">
        <v>298</v>
      </c>
      <c r="R121" s="11" t="s">
        <v>299</v>
      </c>
      <c r="S121" s="20"/>
      <c r="T121" s="21"/>
      <c r="U121" s="115" t="str">
        <f t="shared" ref="U121:U124" si="5">CONCATENATE(H121,I121)</f>
        <v>M2</v>
      </c>
    </row>
    <row r="122" spans="1:21" s="22" customFormat="1" ht="49.5" customHeight="1">
      <c r="A122" s="11" t="s">
        <v>715</v>
      </c>
      <c r="B122" s="75">
        <v>42159</v>
      </c>
      <c r="C122" s="75">
        <v>41673</v>
      </c>
      <c r="D122" s="75">
        <v>42769</v>
      </c>
      <c r="E122" s="86" t="s">
        <v>713</v>
      </c>
      <c r="F122" s="11" t="s">
        <v>714</v>
      </c>
      <c r="G122" s="64">
        <v>9</v>
      </c>
      <c r="H122" s="82" t="s">
        <v>60</v>
      </c>
      <c r="I122" s="19">
        <v>2</v>
      </c>
      <c r="J122" s="64">
        <v>9030</v>
      </c>
      <c r="K122" s="19">
        <v>1</v>
      </c>
      <c r="L122" s="19">
        <v>1</v>
      </c>
      <c r="M122" s="19">
        <v>2</v>
      </c>
      <c r="N122" s="19">
        <v>5</v>
      </c>
      <c r="O122" s="64"/>
      <c r="P122" s="64"/>
      <c r="Q122" s="11" t="s">
        <v>716</v>
      </c>
      <c r="R122" s="11" t="s">
        <v>717</v>
      </c>
      <c r="S122" s="20"/>
      <c r="T122" s="21"/>
      <c r="U122" s="115" t="str">
        <f t="shared" si="5"/>
        <v>O2</v>
      </c>
    </row>
    <row r="123" spans="1:21" s="22" customFormat="1" ht="62.25" customHeight="1">
      <c r="A123" s="11" t="s">
        <v>719</v>
      </c>
      <c r="B123" s="75">
        <v>42248</v>
      </c>
      <c r="C123" s="75">
        <v>42243</v>
      </c>
      <c r="D123" s="75">
        <v>43338</v>
      </c>
      <c r="E123" s="86" t="s">
        <v>720</v>
      </c>
      <c r="F123" s="11" t="s">
        <v>721</v>
      </c>
      <c r="G123" s="64">
        <v>7</v>
      </c>
      <c r="H123" s="82" t="s">
        <v>60</v>
      </c>
      <c r="I123" s="19">
        <v>2</v>
      </c>
      <c r="J123" s="64">
        <v>9030</v>
      </c>
      <c r="K123" s="19">
        <v>1</v>
      </c>
      <c r="L123" s="19">
        <v>1</v>
      </c>
      <c r="M123" s="19">
        <v>2</v>
      </c>
      <c r="N123" s="19">
        <v>1</v>
      </c>
      <c r="O123" s="64"/>
      <c r="P123" s="64"/>
      <c r="Q123" s="11" t="s">
        <v>722</v>
      </c>
      <c r="R123" s="11" t="s">
        <v>723</v>
      </c>
      <c r="S123" s="6"/>
      <c r="T123" s="6"/>
      <c r="U123" s="115" t="str">
        <f t="shared" si="5"/>
        <v>O2</v>
      </c>
    </row>
    <row r="124" spans="1:21" s="22" customFormat="1" ht="51">
      <c r="A124" s="11" t="s">
        <v>724</v>
      </c>
      <c r="B124" s="74">
        <v>42278</v>
      </c>
      <c r="C124" s="75">
        <v>42276</v>
      </c>
      <c r="D124" s="75">
        <v>43372</v>
      </c>
      <c r="E124" s="15" t="s">
        <v>301</v>
      </c>
      <c r="F124" s="11" t="s">
        <v>726</v>
      </c>
      <c r="G124" s="64">
        <v>19</v>
      </c>
      <c r="H124" s="82" t="s">
        <v>60</v>
      </c>
      <c r="I124" s="19">
        <v>2</v>
      </c>
      <c r="J124" s="64">
        <v>9030</v>
      </c>
      <c r="K124" s="19">
        <v>1</v>
      </c>
      <c r="L124" s="19">
        <v>1</v>
      </c>
      <c r="M124" s="19">
        <v>2</v>
      </c>
      <c r="N124" s="19">
        <v>1</v>
      </c>
      <c r="O124" s="64"/>
      <c r="P124" s="64"/>
      <c r="Q124" s="11" t="s">
        <v>725</v>
      </c>
      <c r="R124" s="11" t="s">
        <v>302</v>
      </c>
      <c r="S124" s="20"/>
      <c r="T124" s="21"/>
      <c r="U124" s="115" t="str">
        <f t="shared" si="5"/>
        <v>O2</v>
      </c>
    </row>
    <row r="125" spans="1:21" s="22" customFormat="1" ht="63.75" customHeight="1">
      <c r="A125" s="11" t="s">
        <v>727</v>
      </c>
      <c r="B125" s="97">
        <v>42293</v>
      </c>
      <c r="C125" s="97">
        <v>42291</v>
      </c>
      <c r="D125" s="97">
        <v>43387</v>
      </c>
      <c r="E125" s="98" t="s">
        <v>153</v>
      </c>
      <c r="F125" s="11" t="s">
        <v>604</v>
      </c>
      <c r="G125" s="94">
        <v>116</v>
      </c>
      <c r="H125" s="95" t="s">
        <v>35</v>
      </c>
      <c r="I125" s="94">
        <v>3</v>
      </c>
      <c r="J125" s="94">
        <v>6200</v>
      </c>
      <c r="K125" s="94">
        <v>1</v>
      </c>
      <c r="L125" s="94">
        <v>1</v>
      </c>
      <c r="M125" s="94">
        <v>2</v>
      </c>
      <c r="N125" s="94">
        <v>1</v>
      </c>
      <c r="O125" s="64"/>
      <c r="P125" s="64"/>
      <c r="Q125" s="90" t="s">
        <v>287</v>
      </c>
      <c r="R125" s="90" t="s">
        <v>175</v>
      </c>
      <c r="S125" s="69"/>
      <c r="T125" s="69"/>
      <c r="U125" s="115" t="str">
        <f>CONCATENATE( H125, I125)</f>
        <v>A3</v>
      </c>
    </row>
    <row r="126" spans="1:21" s="22" customFormat="1" ht="57" customHeight="1">
      <c r="A126" s="11" t="s">
        <v>728</v>
      </c>
      <c r="B126" s="75">
        <v>41236</v>
      </c>
      <c r="C126" s="75">
        <v>41233</v>
      </c>
      <c r="D126" s="75">
        <v>42328</v>
      </c>
      <c r="E126" s="100" t="s">
        <v>310</v>
      </c>
      <c r="F126" s="11" t="s">
        <v>539</v>
      </c>
      <c r="G126" s="64">
        <v>6</v>
      </c>
      <c r="H126" s="82" t="s">
        <v>54</v>
      </c>
      <c r="I126" s="19">
        <v>2</v>
      </c>
      <c r="J126" s="64">
        <v>9030</v>
      </c>
      <c r="K126" s="19">
        <v>1</v>
      </c>
      <c r="L126" s="19">
        <v>1</v>
      </c>
      <c r="M126" s="19">
        <v>2</v>
      </c>
      <c r="N126" s="19">
        <v>1</v>
      </c>
      <c r="O126" s="64"/>
      <c r="P126" s="64"/>
      <c r="Q126" s="11" t="s">
        <v>729</v>
      </c>
      <c r="R126" s="65" t="s">
        <v>311</v>
      </c>
      <c r="S126" s="20"/>
      <c r="T126" s="21"/>
      <c r="U126" s="115" t="str">
        <f t="shared" ref="U126:U128" si="6">CONCATENATE(H126,I126)</f>
        <v>L2</v>
      </c>
    </row>
    <row r="127" spans="1:21" s="22" customFormat="1" ht="51">
      <c r="A127" s="11" t="s">
        <v>730</v>
      </c>
      <c r="B127" s="75">
        <v>42339</v>
      </c>
      <c r="C127" s="75">
        <v>42334</v>
      </c>
      <c r="D127" s="75">
        <v>43430</v>
      </c>
      <c r="E127" s="86" t="s">
        <v>312</v>
      </c>
      <c r="F127" s="11" t="s">
        <v>478</v>
      </c>
      <c r="G127" s="64">
        <v>52</v>
      </c>
      <c r="H127" s="82" t="s">
        <v>56</v>
      </c>
      <c r="I127" s="19">
        <v>2</v>
      </c>
      <c r="J127" s="64">
        <v>9030</v>
      </c>
      <c r="K127" s="19">
        <v>1</v>
      </c>
      <c r="L127" s="19">
        <v>1</v>
      </c>
      <c r="M127" s="19">
        <v>2</v>
      </c>
      <c r="N127" s="19">
        <v>1</v>
      </c>
      <c r="O127" s="64"/>
      <c r="P127" s="64"/>
      <c r="Q127" s="11" t="s">
        <v>181</v>
      </c>
      <c r="R127" s="11" t="s">
        <v>182</v>
      </c>
      <c r="S127" s="20"/>
      <c r="T127" s="21"/>
      <c r="U127" s="115" t="str">
        <f t="shared" si="6"/>
        <v>M2</v>
      </c>
    </row>
    <row r="128" spans="1:21" s="22" customFormat="1" ht="51">
      <c r="A128" s="11" t="s">
        <v>731</v>
      </c>
      <c r="B128" s="75">
        <v>42349</v>
      </c>
      <c r="C128" s="75">
        <v>42345</v>
      </c>
      <c r="D128" s="75">
        <v>43441</v>
      </c>
      <c r="E128" s="81" t="s">
        <v>306</v>
      </c>
      <c r="F128" s="11" t="s">
        <v>515</v>
      </c>
      <c r="G128" s="64">
        <v>9</v>
      </c>
      <c r="H128" s="82" t="s">
        <v>60</v>
      </c>
      <c r="I128" s="19">
        <v>2</v>
      </c>
      <c r="J128" s="64">
        <v>9030</v>
      </c>
      <c r="K128" s="19">
        <v>1</v>
      </c>
      <c r="L128" s="19">
        <v>1</v>
      </c>
      <c r="M128" s="19">
        <v>1</v>
      </c>
      <c r="N128" s="19">
        <v>1</v>
      </c>
      <c r="O128" s="64"/>
      <c r="P128" s="64"/>
      <c r="Q128" s="65" t="s">
        <v>307</v>
      </c>
      <c r="R128" s="65" t="s">
        <v>308</v>
      </c>
      <c r="S128" s="20"/>
      <c r="T128" s="21"/>
      <c r="U128" s="115" t="str">
        <f t="shared" si="6"/>
        <v>O2</v>
      </c>
    </row>
    <row r="129" spans="1:21" s="22" customFormat="1" ht="51">
      <c r="A129" s="11" t="s">
        <v>732</v>
      </c>
      <c r="B129" s="75">
        <v>42354</v>
      </c>
      <c r="C129" s="75">
        <v>42352</v>
      </c>
      <c r="D129" s="75">
        <v>43450</v>
      </c>
      <c r="E129" s="98" t="s">
        <v>268</v>
      </c>
      <c r="F129" s="11" t="s">
        <v>504</v>
      </c>
      <c r="G129" s="64">
        <v>26</v>
      </c>
      <c r="H129" s="82" t="s">
        <v>56</v>
      </c>
      <c r="I129" s="19">
        <v>2</v>
      </c>
      <c r="J129" s="64">
        <v>9030</v>
      </c>
      <c r="K129" s="19">
        <v>1</v>
      </c>
      <c r="L129" s="19">
        <v>0</v>
      </c>
      <c r="M129" s="19">
        <v>0</v>
      </c>
      <c r="N129" s="19">
        <v>1</v>
      </c>
      <c r="O129" s="65"/>
      <c r="P129" s="65"/>
      <c r="Q129" s="11" t="s">
        <v>269</v>
      </c>
      <c r="R129" s="11" t="s">
        <v>270</v>
      </c>
      <c r="S129" s="69"/>
      <c r="T129" s="69"/>
      <c r="U129" s="115" t="str">
        <f>CONCATENATE(H129,I129)</f>
        <v>M2</v>
      </c>
    </row>
    <row r="130" spans="1:21" s="22" customFormat="1" ht="60" customHeight="1">
      <c r="A130" s="11" t="s">
        <v>733</v>
      </c>
      <c r="B130" s="74">
        <v>42361</v>
      </c>
      <c r="C130" s="74">
        <v>42356</v>
      </c>
      <c r="D130" s="74">
        <v>42361</v>
      </c>
      <c r="E130" s="87" t="s">
        <v>170</v>
      </c>
      <c r="F130" s="11" t="s">
        <v>535</v>
      </c>
      <c r="G130" s="19">
        <v>100</v>
      </c>
      <c r="H130" s="15" t="s">
        <v>60</v>
      </c>
      <c r="I130" s="88">
        <v>2</v>
      </c>
      <c r="J130" s="64">
        <v>9030</v>
      </c>
      <c r="K130" s="19">
        <v>1</v>
      </c>
      <c r="L130" s="19">
        <v>0</v>
      </c>
      <c r="M130" s="19">
        <v>0</v>
      </c>
      <c r="N130" s="89">
        <v>1</v>
      </c>
      <c r="O130" s="11"/>
      <c r="P130" s="11"/>
      <c r="Q130" s="11" t="s">
        <v>219</v>
      </c>
      <c r="R130" s="11" t="s">
        <v>220</v>
      </c>
      <c r="S130" s="6"/>
      <c r="T130" s="6"/>
      <c r="U130" s="115" t="str">
        <f t="shared" si="4"/>
        <v>O2</v>
      </c>
    </row>
    <row r="131" spans="1:21" s="22" customFormat="1">
      <c r="A131" s="11"/>
      <c r="B131" s="74"/>
      <c r="C131" s="74"/>
      <c r="D131" s="74"/>
      <c r="E131" s="100"/>
      <c r="F131" s="11"/>
      <c r="G131" s="19"/>
      <c r="H131" s="82"/>
      <c r="I131" s="19"/>
      <c r="J131" s="19"/>
      <c r="K131" s="19"/>
      <c r="L131" s="19"/>
      <c r="M131" s="19"/>
      <c r="N131" s="19"/>
      <c r="O131" s="11"/>
      <c r="P131" s="11"/>
      <c r="Q131" s="11"/>
      <c r="R131" s="11"/>
      <c r="S131" s="6"/>
      <c r="T131" s="6"/>
      <c r="U131" s="115" t="str">
        <f t="shared" si="4"/>
        <v/>
      </c>
    </row>
    <row r="132" spans="1:21" s="22" customFormat="1">
      <c r="A132" s="11"/>
      <c r="B132" s="74"/>
      <c r="C132" s="74"/>
      <c r="D132" s="74"/>
      <c r="E132" s="100"/>
      <c r="F132" s="11"/>
      <c r="G132" s="19"/>
      <c r="H132" s="82"/>
      <c r="I132" s="19"/>
      <c r="J132" s="19"/>
      <c r="K132" s="19"/>
      <c r="L132" s="19"/>
      <c r="M132" s="19"/>
      <c r="N132" s="19"/>
      <c r="O132" s="19"/>
      <c r="P132" s="19"/>
      <c r="Q132" s="11"/>
      <c r="R132" s="11"/>
      <c r="S132" s="6"/>
      <c r="T132" s="6"/>
      <c r="U132" s="115" t="str">
        <f t="shared" si="4"/>
        <v/>
      </c>
    </row>
    <row r="133" spans="1:21" s="22" customFormat="1" ht="15" customHeight="1">
      <c r="A133" s="11"/>
      <c r="B133" s="74"/>
      <c r="C133" s="74"/>
      <c r="D133" s="74"/>
      <c r="E133" s="100"/>
      <c r="F133" s="11"/>
      <c r="G133" s="19"/>
      <c r="H133" s="82"/>
      <c r="I133" s="19"/>
      <c r="J133" s="19"/>
      <c r="K133" s="19"/>
      <c r="L133" s="19"/>
      <c r="M133" s="19"/>
      <c r="N133" s="19"/>
      <c r="O133" s="19"/>
      <c r="P133" s="19"/>
      <c r="Q133" s="11"/>
      <c r="R133" s="11"/>
      <c r="S133" s="6"/>
      <c r="T133" s="6"/>
      <c r="U133" s="115" t="str">
        <f t="shared" si="4"/>
        <v/>
      </c>
    </row>
    <row r="134" spans="1:21" s="22" customFormat="1">
      <c r="A134" s="11"/>
      <c r="B134" s="74"/>
      <c r="C134" s="74"/>
      <c r="D134" s="74"/>
      <c r="E134" s="100"/>
      <c r="F134" s="11"/>
      <c r="G134" s="19"/>
      <c r="H134" s="82"/>
      <c r="I134" s="19"/>
      <c r="J134" s="19"/>
      <c r="K134" s="19"/>
      <c r="L134" s="19"/>
      <c r="M134" s="19"/>
      <c r="N134" s="19"/>
      <c r="O134" s="19"/>
      <c r="P134" s="19"/>
      <c r="Q134" s="11"/>
      <c r="R134" s="11"/>
      <c r="S134" s="20"/>
      <c r="T134" s="6"/>
      <c r="U134" s="115" t="str">
        <f t="shared" si="4"/>
        <v/>
      </c>
    </row>
    <row r="135" spans="1:21" s="22" customFormat="1">
      <c r="A135" s="11"/>
      <c r="B135" s="74"/>
      <c r="C135" s="74"/>
      <c r="D135" s="74"/>
      <c r="E135" s="100"/>
      <c r="F135" s="11"/>
      <c r="G135" s="19"/>
      <c r="H135" s="82"/>
      <c r="I135" s="19"/>
      <c r="J135" s="19"/>
      <c r="K135" s="19"/>
      <c r="L135" s="19"/>
      <c r="M135" s="19"/>
      <c r="N135" s="19"/>
      <c r="O135" s="19"/>
      <c r="P135" s="19"/>
      <c r="Q135" s="11"/>
      <c r="R135" s="11"/>
      <c r="S135" s="20"/>
      <c r="T135" s="21"/>
      <c r="U135" s="115" t="str">
        <f t="shared" si="4"/>
        <v/>
      </c>
    </row>
    <row r="136" spans="1:21" s="22" customFormat="1">
      <c r="A136" s="11"/>
      <c r="B136" s="74"/>
      <c r="C136" s="74"/>
      <c r="D136" s="74"/>
      <c r="E136" s="100"/>
      <c r="F136" s="11"/>
      <c r="G136" s="19"/>
      <c r="H136" s="82"/>
      <c r="I136" s="19"/>
      <c r="J136" s="19"/>
      <c r="K136" s="19"/>
      <c r="L136" s="19"/>
      <c r="M136" s="19"/>
      <c r="N136" s="19"/>
      <c r="O136" s="19"/>
      <c r="P136" s="19"/>
      <c r="Q136" s="11"/>
      <c r="R136" s="11"/>
      <c r="S136" s="20"/>
      <c r="T136" s="21"/>
      <c r="U136" s="115" t="str">
        <f t="shared" si="4"/>
        <v/>
      </c>
    </row>
    <row r="137" spans="1:21" s="22" customFormat="1" ht="15" customHeight="1">
      <c r="A137" s="11"/>
      <c r="B137" s="74"/>
      <c r="C137" s="74"/>
      <c r="D137" s="74"/>
      <c r="E137" s="100"/>
      <c r="F137" s="11"/>
      <c r="G137" s="19"/>
      <c r="H137" s="82"/>
      <c r="I137" s="19"/>
      <c r="J137" s="19"/>
      <c r="K137" s="19"/>
      <c r="L137" s="19"/>
      <c r="M137" s="19"/>
      <c r="N137" s="19"/>
      <c r="O137" s="19"/>
      <c r="P137" s="19"/>
      <c r="Q137" s="11"/>
      <c r="R137" s="11"/>
      <c r="S137" s="20"/>
      <c r="T137" s="21"/>
      <c r="U137" s="115" t="str">
        <f t="shared" si="4"/>
        <v/>
      </c>
    </row>
    <row r="138" spans="1:21" s="22" customFormat="1">
      <c r="A138" s="11"/>
      <c r="B138" s="74"/>
      <c r="C138" s="74"/>
      <c r="D138" s="74"/>
      <c r="E138" s="100"/>
      <c r="F138" s="11"/>
      <c r="G138" s="19"/>
      <c r="H138" s="82"/>
      <c r="I138" s="19"/>
      <c r="J138" s="19"/>
      <c r="K138" s="19"/>
      <c r="L138" s="19"/>
      <c r="M138" s="19"/>
      <c r="N138" s="19"/>
      <c r="O138" s="19"/>
      <c r="P138" s="19"/>
      <c r="Q138" s="11"/>
      <c r="R138" s="11"/>
      <c r="S138" s="20"/>
      <c r="T138" s="21"/>
      <c r="U138" s="115" t="str">
        <f t="shared" si="4"/>
        <v/>
      </c>
    </row>
    <row r="139" spans="1:21" s="22" customFormat="1">
      <c r="A139" s="11"/>
      <c r="B139" s="74"/>
      <c r="C139" s="74"/>
      <c r="D139" s="74"/>
      <c r="E139" s="100"/>
      <c r="F139" s="11"/>
      <c r="G139" s="19"/>
      <c r="H139" s="82"/>
      <c r="I139" s="19"/>
      <c r="J139" s="19"/>
      <c r="K139" s="19"/>
      <c r="L139" s="19"/>
      <c r="M139" s="19"/>
      <c r="N139" s="19"/>
      <c r="O139" s="19"/>
      <c r="P139" s="19"/>
      <c r="Q139" s="11"/>
      <c r="R139" s="11"/>
      <c r="S139" s="20"/>
      <c r="T139" s="21"/>
      <c r="U139" s="115" t="str">
        <f t="shared" si="4"/>
        <v/>
      </c>
    </row>
    <row r="140" spans="1:21" s="22" customFormat="1">
      <c r="A140" s="11"/>
      <c r="B140" s="74"/>
      <c r="C140" s="74"/>
      <c r="D140" s="74"/>
      <c r="E140" s="100"/>
      <c r="F140" s="11"/>
      <c r="G140" s="19"/>
      <c r="H140" s="82"/>
      <c r="I140" s="19"/>
      <c r="J140" s="19"/>
      <c r="K140" s="19"/>
      <c r="L140" s="19"/>
      <c r="M140" s="19"/>
      <c r="N140" s="19"/>
      <c r="O140" s="19"/>
      <c r="P140" s="19"/>
      <c r="Q140" s="11"/>
      <c r="R140" s="11"/>
      <c r="S140" s="20"/>
      <c r="T140" s="21"/>
      <c r="U140" s="115" t="str">
        <f t="shared" si="4"/>
        <v/>
      </c>
    </row>
    <row r="141" spans="1:21" s="22" customFormat="1">
      <c r="A141" s="11"/>
      <c r="B141" s="74"/>
      <c r="C141" s="74"/>
      <c r="D141" s="74"/>
      <c r="E141" s="100"/>
      <c r="F141" s="11"/>
      <c r="G141" s="19"/>
      <c r="H141" s="82"/>
      <c r="I141" s="19"/>
      <c r="J141" s="19"/>
      <c r="K141" s="19"/>
      <c r="L141" s="19"/>
      <c r="M141" s="19"/>
      <c r="N141" s="19"/>
      <c r="O141" s="19"/>
      <c r="P141" s="19"/>
      <c r="Q141" s="11"/>
      <c r="R141" s="11"/>
      <c r="S141" s="20"/>
      <c r="T141" s="21"/>
      <c r="U141" s="115" t="str">
        <f t="shared" si="4"/>
        <v/>
      </c>
    </row>
    <row r="142" spans="1:21" s="22" customFormat="1">
      <c r="A142" s="11"/>
      <c r="B142" s="74"/>
      <c r="C142" s="74"/>
      <c r="D142" s="74"/>
      <c r="E142" s="100"/>
      <c r="F142" s="11"/>
      <c r="G142" s="19"/>
      <c r="H142" s="82"/>
      <c r="I142" s="19"/>
      <c r="J142" s="19"/>
      <c r="K142" s="19"/>
      <c r="L142" s="19"/>
      <c r="M142" s="19"/>
      <c r="N142" s="19"/>
      <c r="O142" s="19"/>
      <c r="P142" s="19"/>
      <c r="Q142" s="11"/>
      <c r="R142" s="11"/>
      <c r="S142" s="20"/>
      <c r="T142" s="21"/>
      <c r="U142" s="115" t="str">
        <f t="shared" si="4"/>
        <v/>
      </c>
    </row>
    <row r="143" spans="1:21" s="22" customFormat="1" ht="12.75" customHeight="1">
      <c r="A143" s="11"/>
      <c r="B143" s="74"/>
      <c r="C143" s="74"/>
      <c r="D143" s="74"/>
      <c r="E143" s="100"/>
      <c r="F143" s="11"/>
      <c r="G143" s="19"/>
      <c r="H143" s="82"/>
      <c r="I143" s="19"/>
      <c r="J143" s="19"/>
      <c r="K143" s="19"/>
      <c r="L143" s="19"/>
      <c r="M143" s="19"/>
      <c r="N143" s="19"/>
      <c r="O143" s="11"/>
      <c r="P143" s="19"/>
      <c r="Q143" s="11"/>
      <c r="R143" s="11"/>
      <c r="S143" s="20"/>
      <c r="T143" s="21"/>
      <c r="U143" s="115" t="str">
        <f t="shared" si="4"/>
        <v/>
      </c>
    </row>
    <row r="144" spans="1:21" s="22" customFormat="1">
      <c r="A144" s="11"/>
      <c r="B144" s="74"/>
      <c r="C144" s="74"/>
      <c r="D144" s="74"/>
      <c r="E144" s="100"/>
      <c r="F144" s="11"/>
      <c r="G144" s="19"/>
      <c r="H144" s="82"/>
      <c r="I144" s="19"/>
      <c r="J144" s="19"/>
      <c r="K144" s="19"/>
      <c r="L144" s="19"/>
      <c r="M144" s="19"/>
      <c r="N144" s="19"/>
      <c r="O144" s="19"/>
      <c r="P144" s="19"/>
      <c r="Q144" s="11"/>
      <c r="R144" s="11"/>
      <c r="S144" s="20"/>
      <c r="T144" s="21"/>
      <c r="U144" s="115" t="str">
        <f t="shared" si="4"/>
        <v/>
      </c>
    </row>
    <row r="145" spans="1:21" s="22" customFormat="1">
      <c r="A145" s="11"/>
      <c r="B145" s="74"/>
      <c r="C145" s="74"/>
      <c r="D145" s="74"/>
      <c r="E145" s="100"/>
      <c r="F145" s="11"/>
      <c r="G145" s="19"/>
      <c r="H145" s="82"/>
      <c r="I145" s="19"/>
      <c r="J145" s="19"/>
      <c r="K145" s="19"/>
      <c r="L145" s="19"/>
      <c r="M145" s="19"/>
      <c r="N145" s="19"/>
      <c r="O145" s="19"/>
      <c r="P145" s="19"/>
      <c r="Q145" s="11"/>
      <c r="R145" s="11"/>
      <c r="S145" s="20"/>
      <c r="T145" s="21"/>
      <c r="U145" s="115" t="str">
        <f t="shared" si="4"/>
        <v/>
      </c>
    </row>
    <row r="146" spans="1:21" s="22" customFormat="1">
      <c r="A146" s="11"/>
      <c r="B146" s="74"/>
      <c r="C146" s="74"/>
      <c r="D146" s="74"/>
      <c r="E146" s="100"/>
      <c r="F146" s="11"/>
      <c r="G146" s="19"/>
      <c r="H146" s="82"/>
      <c r="I146" s="19"/>
      <c r="J146" s="19"/>
      <c r="K146" s="19"/>
      <c r="L146" s="19"/>
      <c r="M146" s="19"/>
      <c r="N146" s="19"/>
      <c r="O146" s="19"/>
      <c r="P146" s="19"/>
      <c r="Q146" s="11"/>
      <c r="R146" s="11"/>
      <c r="S146" s="20"/>
      <c r="T146" s="21"/>
      <c r="U146" s="115" t="str">
        <f t="shared" si="4"/>
        <v/>
      </c>
    </row>
    <row r="147" spans="1:21" s="22" customFormat="1">
      <c r="A147" s="11"/>
      <c r="B147" s="74"/>
      <c r="C147" s="74"/>
      <c r="D147" s="74"/>
      <c r="E147" s="100"/>
      <c r="F147" s="11"/>
      <c r="G147" s="19"/>
      <c r="H147" s="82"/>
      <c r="I147" s="19"/>
      <c r="J147" s="19"/>
      <c r="K147" s="19"/>
      <c r="L147" s="19"/>
      <c r="M147" s="19"/>
      <c r="N147" s="19"/>
      <c r="O147" s="19"/>
      <c r="P147" s="19"/>
      <c r="Q147" s="11"/>
      <c r="R147" s="11"/>
      <c r="S147" s="20"/>
      <c r="T147" s="21"/>
      <c r="U147" s="115" t="str">
        <f t="shared" si="4"/>
        <v/>
      </c>
    </row>
    <row r="148" spans="1:21" s="22" customFormat="1">
      <c r="A148" s="11"/>
      <c r="B148" s="74"/>
      <c r="C148" s="74"/>
      <c r="D148" s="74"/>
      <c r="E148" s="100"/>
      <c r="F148" s="11"/>
      <c r="G148" s="19"/>
      <c r="H148" s="82"/>
      <c r="I148" s="19"/>
      <c r="J148" s="19"/>
      <c r="K148" s="19"/>
      <c r="L148" s="19"/>
      <c r="M148" s="19"/>
      <c r="N148" s="19"/>
      <c r="O148" s="11"/>
      <c r="P148" s="11"/>
      <c r="Q148" s="11"/>
      <c r="R148" s="11"/>
      <c r="S148" s="20"/>
      <c r="T148" s="21"/>
      <c r="U148" s="115" t="str">
        <f t="shared" si="4"/>
        <v/>
      </c>
    </row>
    <row r="149" spans="1:21" s="22" customFormat="1">
      <c r="A149" s="11"/>
      <c r="B149" s="74"/>
      <c r="C149" s="74"/>
      <c r="D149" s="74"/>
      <c r="E149" s="100"/>
      <c r="F149" s="11"/>
      <c r="G149" s="19"/>
      <c r="H149" s="82"/>
      <c r="I149" s="19"/>
      <c r="J149" s="19"/>
      <c r="K149" s="19"/>
      <c r="L149" s="19"/>
      <c r="M149" s="19"/>
      <c r="N149" s="19"/>
      <c r="O149" s="11"/>
      <c r="P149" s="11"/>
      <c r="Q149" s="11"/>
      <c r="R149" s="11"/>
      <c r="S149" s="20"/>
      <c r="T149" s="21"/>
      <c r="U149" s="115" t="str">
        <f t="shared" si="4"/>
        <v/>
      </c>
    </row>
    <row r="150" spans="1:21" s="22" customFormat="1">
      <c r="A150" s="11"/>
      <c r="B150" s="74"/>
      <c r="C150" s="74"/>
      <c r="D150" s="74"/>
      <c r="E150" s="100"/>
      <c r="F150" s="11"/>
      <c r="G150" s="19"/>
      <c r="H150" s="82"/>
      <c r="I150" s="19"/>
      <c r="J150" s="19"/>
      <c r="K150" s="19"/>
      <c r="L150" s="19"/>
      <c r="M150" s="19"/>
      <c r="N150" s="19"/>
      <c r="O150" s="11"/>
      <c r="P150" s="11"/>
      <c r="Q150" s="11"/>
      <c r="R150" s="11"/>
      <c r="S150" s="20"/>
      <c r="T150" s="21"/>
      <c r="U150" s="115" t="str">
        <f t="shared" si="4"/>
        <v/>
      </c>
    </row>
    <row r="151" spans="1:21" s="22" customFormat="1">
      <c r="A151" s="11"/>
      <c r="B151" s="74"/>
      <c r="C151" s="74"/>
      <c r="D151" s="74"/>
      <c r="E151" s="100"/>
      <c r="F151" s="11"/>
      <c r="G151" s="19"/>
      <c r="H151" s="82"/>
      <c r="I151" s="19"/>
      <c r="J151" s="19"/>
      <c r="K151" s="19"/>
      <c r="L151" s="19"/>
      <c r="M151" s="19"/>
      <c r="N151" s="19"/>
      <c r="O151" s="11"/>
      <c r="P151" s="11"/>
      <c r="Q151" s="11"/>
      <c r="R151" s="11"/>
      <c r="S151" s="20"/>
      <c r="T151" s="21"/>
      <c r="U151" s="115" t="str">
        <f t="shared" si="4"/>
        <v/>
      </c>
    </row>
    <row r="152" spans="1:21" s="22" customFormat="1">
      <c r="A152" s="11"/>
      <c r="B152" s="74"/>
      <c r="C152" s="74"/>
      <c r="D152" s="74"/>
      <c r="E152" s="100"/>
      <c r="F152" s="11"/>
      <c r="G152" s="19"/>
      <c r="H152" s="82"/>
      <c r="I152" s="19"/>
      <c r="J152" s="19"/>
      <c r="K152" s="19"/>
      <c r="L152" s="19"/>
      <c r="M152" s="19"/>
      <c r="N152" s="19"/>
      <c r="O152" s="11"/>
      <c r="P152" s="11"/>
      <c r="Q152" s="11"/>
      <c r="R152" s="11"/>
      <c r="S152" s="20"/>
      <c r="T152" s="21"/>
      <c r="U152" s="115" t="str">
        <f t="shared" si="4"/>
        <v/>
      </c>
    </row>
    <row r="153" spans="1:21" s="22" customFormat="1">
      <c r="A153" s="11"/>
      <c r="B153" s="74"/>
      <c r="C153" s="74"/>
      <c r="D153" s="74"/>
      <c r="E153" s="100"/>
      <c r="F153" s="11"/>
      <c r="G153" s="19"/>
      <c r="H153" s="82"/>
      <c r="I153" s="19"/>
      <c r="J153" s="19"/>
      <c r="K153" s="19"/>
      <c r="L153" s="19"/>
      <c r="M153" s="19"/>
      <c r="N153" s="19"/>
      <c r="O153" s="11"/>
      <c r="P153" s="11"/>
      <c r="Q153" s="11"/>
      <c r="R153" s="11"/>
      <c r="S153" s="20"/>
      <c r="T153" s="21"/>
      <c r="U153" s="115" t="str">
        <f t="shared" si="4"/>
        <v/>
      </c>
    </row>
    <row r="154" spans="1:21" s="22" customFormat="1">
      <c r="A154" s="11"/>
      <c r="B154" s="74"/>
      <c r="C154" s="74"/>
      <c r="D154" s="74"/>
      <c r="E154" s="100"/>
      <c r="F154" s="11"/>
      <c r="G154" s="19"/>
      <c r="H154" s="82"/>
      <c r="I154" s="19"/>
      <c r="J154" s="19"/>
      <c r="K154" s="19"/>
      <c r="L154" s="19"/>
      <c r="M154" s="19"/>
      <c r="N154" s="19"/>
      <c r="O154" s="11"/>
      <c r="P154" s="11"/>
      <c r="Q154" s="11"/>
      <c r="R154" s="11"/>
      <c r="S154" s="20"/>
      <c r="T154" s="21"/>
      <c r="U154" s="115" t="str">
        <f t="shared" si="4"/>
        <v/>
      </c>
    </row>
    <row r="155" spans="1:21" s="22" customFormat="1">
      <c r="A155" s="11"/>
      <c r="B155" s="74"/>
      <c r="C155" s="74"/>
      <c r="D155" s="74"/>
      <c r="E155" s="100"/>
      <c r="F155" s="11"/>
      <c r="G155" s="19"/>
      <c r="H155" s="82"/>
      <c r="I155" s="19"/>
      <c r="J155" s="19"/>
      <c r="K155" s="19"/>
      <c r="L155" s="19"/>
      <c r="M155" s="19"/>
      <c r="N155" s="19"/>
      <c r="O155" s="11"/>
      <c r="P155" s="11"/>
      <c r="Q155" s="11"/>
      <c r="R155" s="11"/>
      <c r="S155" s="20"/>
      <c r="T155" s="21"/>
      <c r="U155" s="115" t="str">
        <f t="shared" si="4"/>
        <v/>
      </c>
    </row>
    <row r="156" spans="1:21" s="22" customFormat="1">
      <c r="A156" s="11"/>
      <c r="B156" s="74"/>
      <c r="C156" s="74"/>
      <c r="D156" s="74"/>
      <c r="E156" s="100"/>
      <c r="F156" s="11"/>
      <c r="G156" s="19"/>
      <c r="H156" s="82"/>
      <c r="I156" s="19"/>
      <c r="J156" s="19"/>
      <c r="K156" s="19"/>
      <c r="L156" s="19"/>
      <c r="M156" s="19"/>
      <c r="N156" s="19"/>
      <c r="O156" s="11"/>
      <c r="P156" s="11"/>
      <c r="Q156" s="11"/>
      <c r="R156" s="11"/>
      <c r="S156" s="20"/>
      <c r="T156" s="21"/>
      <c r="U156" s="115" t="str">
        <f t="shared" si="4"/>
        <v/>
      </c>
    </row>
    <row r="157" spans="1:21" s="22" customFormat="1">
      <c r="A157" s="11"/>
      <c r="B157" s="74"/>
      <c r="C157" s="74"/>
      <c r="D157" s="74"/>
      <c r="E157" s="100"/>
      <c r="F157" s="11"/>
      <c r="G157" s="19"/>
      <c r="H157" s="82"/>
      <c r="I157" s="19"/>
      <c r="J157" s="19"/>
      <c r="K157" s="19"/>
      <c r="L157" s="19"/>
      <c r="M157" s="19"/>
      <c r="N157" s="19"/>
      <c r="O157" s="11"/>
      <c r="P157" s="11"/>
      <c r="Q157" s="11"/>
      <c r="R157" s="11"/>
      <c r="S157" s="20"/>
      <c r="T157" s="21"/>
      <c r="U157" s="115" t="str">
        <f t="shared" si="4"/>
        <v/>
      </c>
    </row>
    <row r="158" spans="1:21" s="22" customFormat="1">
      <c r="A158" s="11"/>
      <c r="B158" s="74"/>
      <c r="C158" s="74"/>
      <c r="D158" s="74"/>
      <c r="E158" s="100"/>
      <c r="F158" s="11"/>
      <c r="G158" s="19"/>
      <c r="H158" s="82"/>
      <c r="I158" s="19"/>
      <c r="J158" s="19"/>
      <c r="K158" s="19"/>
      <c r="L158" s="19"/>
      <c r="M158" s="19"/>
      <c r="N158" s="19"/>
      <c r="O158" s="11"/>
      <c r="P158" s="11"/>
      <c r="Q158" s="11"/>
      <c r="R158" s="11"/>
      <c r="S158" s="20"/>
      <c r="T158" s="21"/>
      <c r="U158" s="115" t="str">
        <f t="shared" si="4"/>
        <v/>
      </c>
    </row>
    <row r="159" spans="1:21" s="22" customFormat="1">
      <c r="A159" s="11"/>
      <c r="B159" s="74"/>
      <c r="C159" s="74"/>
      <c r="D159" s="74"/>
      <c r="E159" s="100"/>
      <c r="F159" s="11"/>
      <c r="G159" s="19"/>
      <c r="H159" s="82"/>
      <c r="I159" s="19"/>
      <c r="J159" s="19"/>
      <c r="K159" s="19"/>
      <c r="L159" s="19"/>
      <c r="M159" s="19"/>
      <c r="N159" s="19"/>
      <c r="O159" s="11"/>
      <c r="P159" s="11"/>
      <c r="Q159" s="11"/>
      <c r="R159" s="11"/>
      <c r="S159" s="20"/>
      <c r="T159" s="21"/>
      <c r="U159" s="115" t="str">
        <f t="shared" ref="U159:U222" si="7">CONCATENATE(H159,I159)</f>
        <v/>
      </c>
    </row>
    <row r="160" spans="1:21" s="22" customFormat="1">
      <c r="A160" s="11"/>
      <c r="B160" s="74"/>
      <c r="C160" s="74"/>
      <c r="D160" s="74"/>
      <c r="E160" s="100"/>
      <c r="F160" s="11"/>
      <c r="G160" s="19"/>
      <c r="H160" s="82"/>
      <c r="I160" s="19"/>
      <c r="J160" s="19"/>
      <c r="K160" s="19"/>
      <c r="L160" s="19"/>
      <c r="M160" s="19"/>
      <c r="N160" s="19"/>
      <c r="O160" s="11"/>
      <c r="P160" s="11"/>
      <c r="Q160" s="11"/>
      <c r="R160" s="11"/>
      <c r="S160" s="20"/>
      <c r="T160" s="21"/>
      <c r="U160" s="115" t="str">
        <f t="shared" si="7"/>
        <v/>
      </c>
    </row>
    <row r="161" spans="1:21" s="22" customFormat="1">
      <c r="A161" s="11"/>
      <c r="B161" s="74"/>
      <c r="C161" s="74"/>
      <c r="D161" s="74"/>
      <c r="E161" s="100"/>
      <c r="F161" s="11"/>
      <c r="G161" s="19"/>
      <c r="H161" s="82"/>
      <c r="I161" s="19"/>
      <c r="J161" s="19"/>
      <c r="K161" s="19"/>
      <c r="L161" s="19"/>
      <c r="M161" s="19"/>
      <c r="N161" s="19"/>
      <c r="O161" s="11"/>
      <c r="P161" s="11"/>
      <c r="Q161" s="11"/>
      <c r="R161" s="11"/>
      <c r="S161" s="20"/>
      <c r="T161" s="21"/>
      <c r="U161" s="115" t="str">
        <f t="shared" si="7"/>
        <v/>
      </c>
    </row>
    <row r="162" spans="1:21" s="22" customFormat="1">
      <c r="A162" s="11"/>
      <c r="B162" s="74"/>
      <c r="C162" s="74"/>
      <c r="D162" s="74"/>
      <c r="E162" s="100"/>
      <c r="F162" s="11"/>
      <c r="G162" s="19"/>
      <c r="H162" s="82"/>
      <c r="I162" s="19"/>
      <c r="J162" s="19"/>
      <c r="K162" s="19"/>
      <c r="L162" s="19"/>
      <c r="M162" s="19"/>
      <c r="N162" s="19"/>
      <c r="O162" s="11"/>
      <c r="P162" s="11"/>
      <c r="Q162" s="11"/>
      <c r="R162" s="11"/>
      <c r="S162" s="20"/>
      <c r="T162" s="21"/>
      <c r="U162" s="115" t="str">
        <f t="shared" si="7"/>
        <v/>
      </c>
    </row>
    <row r="163" spans="1:21" s="22" customFormat="1">
      <c r="A163" s="11"/>
      <c r="B163" s="74"/>
      <c r="C163" s="74"/>
      <c r="D163" s="74"/>
      <c r="E163" s="100"/>
      <c r="F163" s="11"/>
      <c r="G163" s="19"/>
      <c r="H163" s="82"/>
      <c r="I163" s="19"/>
      <c r="J163" s="19"/>
      <c r="K163" s="19"/>
      <c r="L163" s="19"/>
      <c r="M163" s="19"/>
      <c r="N163" s="19"/>
      <c r="O163" s="11"/>
      <c r="P163" s="11"/>
      <c r="Q163" s="11"/>
      <c r="R163" s="11"/>
      <c r="S163" s="20"/>
      <c r="T163" s="21"/>
      <c r="U163" s="115" t="str">
        <f t="shared" si="7"/>
        <v/>
      </c>
    </row>
    <row r="164" spans="1:21" s="22" customFormat="1">
      <c r="A164" s="11"/>
      <c r="B164" s="74"/>
      <c r="C164" s="74"/>
      <c r="D164" s="74"/>
      <c r="E164" s="100"/>
      <c r="F164" s="11"/>
      <c r="G164" s="19"/>
      <c r="H164" s="82"/>
      <c r="I164" s="19"/>
      <c r="J164" s="19"/>
      <c r="K164" s="19"/>
      <c r="L164" s="19"/>
      <c r="M164" s="19"/>
      <c r="N164" s="19"/>
      <c r="O164" s="11"/>
      <c r="P164" s="11"/>
      <c r="Q164" s="11"/>
      <c r="R164" s="11"/>
      <c r="S164" s="20"/>
      <c r="T164" s="21"/>
      <c r="U164" s="115" t="str">
        <f t="shared" si="7"/>
        <v/>
      </c>
    </row>
    <row r="165" spans="1:21" s="22" customFormat="1">
      <c r="A165" s="11"/>
      <c r="B165" s="74"/>
      <c r="C165" s="74"/>
      <c r="D165" s="74"/>
      <c r="E165" s="100"/>
      <c r="F165" s="11"/>
      <c r="G165" s="19"/>
      <c r="H165" s="82"/>
      <c r="I165" s="19"/>
      <c r="J165" s="19"/>
      <c r="K165" s="19"/>
      <c r="L165" s="19"/>
      <c r="M165" s="19"/>
      <c r="N165" s="19"/>
      <c r="O165" s="11"/>
      <c r="P165" s="11"/>
      <c r="Q165" s="11"/>
      <c r="R165" s="11"/>
      <c r="S165" s="20"/>
      <c r="T165" s="21"/>
      <c r="U165" s="115" t="str">
        <f t="shared" si="7"/>
        <v/>
      </c>
    </row>
    <row r="166" spans="1:21" s="22" customFormat="1" ht="12" customHeight="1">
      <c r="A166" s="11"/>
      <c r="B166" s="74"/>
      <c r="C166" s="74"/>
      <c r="D166" s="74"/>
      <c r="E166" s="100"/>
      <c r="F166" s="11"/>
      <c r="G166" s="19"/>
      <c r="H166" s="82"/>
      <c r="I166" s="19"/>
      <c r="J166" s="19"/>
      <c r="K166" s="19"/>
      <c r="L166" s="19"/>
      <c r="M166" s="19"/>
      <c r="N166" s="19"/>
      <c r="O166" s="11"/>
      <c r="P166" s="11"/>
      <c r="Q166" s="11"/>
      <c r="R166" s="11"/>
      <c r="S166" s="20"/>
      <c r="T166" s="21"/>
      <c r="U166" s="115" t="str">
        <f t="shared" si="7"/>
        <v/>
      </c>
    </row>
    <row r="167" spans="1:21" s="22" customFormat="1">
      <c r="A167" s="11"/>
      <c r="B167" s="74"/>
      <c r="C167" s="74"/>
      <c r="D167" s="74"/>
      <c r="E167" s="100"/>
      <c r="F167" s="11"/>
      <c r="G167" s="19"/>
      <c r="H167" s="82"/>
      <c r="I167" s="19"/>
      <c r="J167" s="19"/>
      <c r="K167" s="19"/>
      <c r="L167" s="19"/>
      <c r="M167" s="19"/>
      <c r="N167" s="19"/>
      <c r="O167" s="11"/>
      <c r="P167" s="11"/>
      <c r="Q167" s="11"/>
      <c r="R167" s="11"/>
      <c r="S167" s="20"/>
      <c r="T167" s="21"/>
      <c r="U167" s="115" t="str">
        <f t="shared" si="7"/>
        <v/>
      </c>
    </row>
    <row r="168" spans="1:21" s="22" customFormat="1">
      <c r="A168" s="11"/>
      <c r="B168" s="74"/>
      <c r="C168" s="74"/>
      <c r="D168" s="74"/>
      <c r="E168" s="100"/>
      <c r="F168" s="11"/>
      <c r="G168" s="19"/>
      <c r="H168" s="82"/>
      <c r="I168" s="19"/>
      <c r="J168" s="19"/>
      <c r="K168" s="19"/>
      <c r="L168" s="19"/>
      <c r="M168" s="19"/>
      <c r="N168" s="19"/>
      <c r="O168" s="11"/>
      <c r="P168" s="11"/>
      <c r="Q168" s="11"/>
      <c r="R168" s="11"/>
      <c r="S168" s="20"/>
      <c r="T168" s="21"/>
      <c r="U168" s="115" t="str">
        <f t="shared" si="7"/>
        <v/>
      </c>
    </row>
    <row r="169" spans="1:21" s="22" customFormat="1">
      <c r="A169" s="11"/>
      <c r="B169" s="74"/>
      <c r="C169" s="74"/>
      <c r="D169" s="74"/>
      <c r="E169" s="100"/>
      <c r="F169" s="11"/>
      <c r="G169" s="19"/>
      <c r="H169" s="82"/>
      <c r="I169" s="19"/>
      <c r="J169" s="19"/>
      <c r="K169" s="19"/>
      <c r="L169" s="19"/>
      <c r="M169" s="19"/>
      <c r="N169" s="19"/>
      <c r="O169" s="11"/>
      <c r="P169" s="11"/>
      <c r="Q169" s="11"/>
      <c r="R169" s="11"/>
      <c r="S169" s="20"/>
      <c r="T169" s="21"/>
      <c r="U169" s="115" t="str">
        <f t="shared" si="7"/>
        <v/>
      </c>
    </row>
    <row r="170" spans="1:21" s="22" customFormat="1">
      <c r="A170" s="11"/>
      <c r="B170" s="74"/>
      <c r="C170" s="74"/>
      <c r="D170" s="74"/>
      <c r="E170" s="100"/>
      <c r="F170" s="11"/>
      <c r="G170" s="19"/>
      <c r="H170" s="82"/>
      <c r="I170" s="19"/>
      <c r="J170" s="19"/>
      <c r="K170" s="19"/>
      <c r="L170" s="19"/>
      <c r="M170" s="19"/>
      <c r="N170" s="19"/>
      <c r="O170" s="11"/>
      <c r="P170" s="11"/>
      <c r="Q170" s="11"/>
      <c r="R170" s="11"/>
      <c r="S170" s="20"/>
      <c r="T170" s="21"/>
      <c r="U170" s="115" t="str">
        <f t="shared" si="7"/>
        <v/>
      </c>
    </row>
    <row r="171" spans="1:21" s="22" customFormat="1">
      <c r="A171" s="11"/>
      <c r="B171" s="74"/>
      <c r="C171" s="74"/>
      <c r="D171" s="74"/>
      <c r="E171" s="100"/>
      <c r="F171" s="11"/>
      <c r="G171" s="19"/>
      <c r="H171" s="82"/>
      <c r="I171" s="19"/>
      <c r="J171" s="19"/>
      <c r="K171" s="19"/>
      <c r="L171" s="19"/>
      <c r="M171" s="19"/>
      <c r="N171" s="19"/>
      <c r="O171" s="11"/>
      <c r="P171" s="11"/>
      <c r="Q171" s="11"/>
      <c r="R171" s="11"/>
      <c r="S171" s="20"/>
      <c r="T171" s="21"/>
      <c r="U171" s="115" t="str">
        <f t="shared" si="7"/>
        <v/>
      </c>
    </row>
    <row r="172" spans="1:21" s="22" customFormat="1">
      <c r="A172" s="11"/>
      <c r="B172" s="74"/>
      <c r="C172" s="74"/>
      <c r="D172" s="74"/>
      <c r="E172" s="100"/>
      <c r="F172" s="11"/>
      <c r="G172" s="19"/>
      <c r="H172" s="82"/>
      <c r="I172" s="19"/>
      <c r="J172" s="19"/>
      <c r="K172" s="19"/>
      <c r="L172" s="19"/>
      <c r="M172" s="19"/>
      <c r="N172" s="19"/>
      <c r="O172" s="11"/>
      <c r="P172" s="11"/>
      <c r="Q172" s="11"/>
      <c r="R172" s="11"/>
      <c r="S172" s="20"/>
      <c r="T172" s="21"/>
      <c r="U172" s="115" t="str">
        <f t="shared" si="7"/>
        <v/>
      </c>
    </row>
    <row r="173" spans="1:21" s="22" customFormat="1">
      <c r="A173" s="11"/>
      <c r="B173" s="74"/>
      <c r="C173" s="74"/>
      <c r="D173" s="74"/>
      <c r="E173" s="100"/>
      <c r="F173" s="11"/>
      <c r="G173" s="19"/>
      <c r="H173" s="82"/>
      <c r="I173" s="19"/>
      <c r="J173" s="19"/>
      <c r="K173" s="19"/>
      <c r="L173" s="19"/>
      <c r="M173" s="19"/>
      <c r="N173" s="19"/>
      <c r="O173" s="11"/>
      <c r="P173" s="11"/>
      <c r="Q173" s="11"/>
      <c r="R173" s="11"/>
      <c r="S173" s="20"/>
      <c r="T173" s="21"/>
      <c r="U173" s="115" t="str">
        <f t="shared" si="7"/>
        <v/>
      </c>
    </row>
    <row r="174" spans="1:21" s="22" customFormat="1">
      <c r="A174" s="11"/>
      <c r="B174" s="74"/>
      <c r="C174" s="74"/>
      <c r="D174" s="74"/>
      <c r="E174" s="100"/>
      <c r="F174" s="11"/>
      <c r="G174" s="19"/>
      <c r="H174" s="82"/>
      <c r="I174" s="19"/>
      <c r="J174" s="19"/>
      <c r="K174" s="19"/>
      <c r="L174" s="19"/>
      <c r="M174" s="19"/>
      <c r="N174" s="19"/>
      <c r="O174" s="11"/>
      <c r="P174" s="11"/>
      <c r="Q174" s="11"/>
      <c r="R174" s="11"/>
      <c r="S174" s="20"/>
      <c r="T174" s="21"/>
      <c r="U174" s="115" t="str">
        <f t="shared" si="7"/>
        <v/>
      </c>
    </row>
    <row r="175" spans="1:21" s="22" customFormat="1">
      <c r="A175" s="11"/>
      <c r="B175" s="74"/>
      <c r="C175" s="74"/>
      <c r="D175" s="74"/>
      <c r="E175" s="100"/>
      <c r="F175" s="11"/>
      <c r="G175" s="19"/>
      <c r="H175" s="82"/>
      <c r="I175" s="19"/>
      <c r="J175" s="19"/>
      <c r="K175" s="19"/>
      <c r="L175" s="19"/>
      <c r="M175" s="19"/>
      <c r="N175" s="19"/>
      <c r="O175" s="11"/>
      <c r="P175" s="11"/>
      <c r="Q175" s="11"/>
      <c r="R175" s="11"/>
      <c r="S175" s="23"/>
      <c r="T175" s="21"/>
      <c r="U175" s="115" t="str">
        <f t="shared" si="7"/>
        <v/>
      </c>
    </row>
    <row r="176" spans="1:21" s="24" customFormat="1">
      <c r="A176" s="11"/>
      <c r="B176" s="74"/>
      <c r="C176" s="74"/>
      <c r="D176" s="74"/>
      <c r="E176" s="100"/>
      <c r="F176" s="11"/>
      <c r="G176" s="19"/>
      <c r="H176" s="82"/>
      <c r="I176" s="19"/>
      <c r="J176" s="19"/>
      <c r="K176" s="19"/>
      <c r="L176" s="19"/>
      <c r="M176" s="19"/>
      <c r="N176" s="19"/>
      <c r="O176" s="11"/>
      <c r="P176" s="11"/>
      <c r="Q176" s="11"/>
      <c r="R176" s="11"/>
      <c r="S176" s="23"/>
      <c r="T176" s="23"/>
      <c r="U176" s="115" t="str">
        <f t="shared" si="7"/>
        <v/>
      </c>
    </row>
    <row r="177" spans="1:21" s="24" customFormat="1" ht="14.25" customHeight="1">
      <c r="A177" s="11"/>
      <c r="B177" s="74"/>
      <c r="C177" s="74"/>
      <c r="D177" s="74"/>
      <c r="E177" s="100"/>
      <c r="F177" s="11"/>
      <c r="G177" s="19"/>
      <c r="H177" s="82"/>
      <c r="I177" s="19"/>
      <c r="J177" s="19"/>
      <c r="K177" s="19"/>
      <c r="L177" s="19"/>
      <c r="M177" s="19"/>
      <c r="N177" s="19"/>
      <c r="O177" s="11"/>
      <c r="P177" s="11"/>
      <c r="Q177" s="11"/>
      <c r="R177" s="11"/>
      <c r="S177" s="23"/>
      <c r="T177" s="23"/>
      <c r="U177" s="115" t="str">
        <f t="shared" si="7"/>
        <v/>
      </c>
    </row>
    <row r="178" spans="1:21" s="24" customFormat="1">
      <c r="A178" s="11"/>
      <c r="B178" s="74"/>
      <c r="C178" s="74"/>
      <c r="D178" s="74"/>
      <c r="E178" s="100"/>
      <c r="F178" s="11"/>
      <c r="G178" s="19"/>
      <c r="H178" s="82"/>
      <c r="I178" s="19"/>
      <c r="J178" s="19"/>
      <c r="K178" s="19"/>
      <c r="L178" s="19"/>
      <c r="M178" s="19"/>
      <c r="N178" s="19"/>
      <c r="O178" s="11"/>
      <c r="P178" s="11"/>
      <c r="Q178" s="11"/>
      <c r="R178" s="11"/>
      <c r="S178" s="23"/>
      <c r="T178" s="23"/>
      <c r="U178" s="115" t="str">
        <f t="shared" si="7"/>
        <v/>
      </c>
    </row>
    <row r="179" spans="1:21" s="24" customFormat="1">
      <c r="A179" s="11"/>
      <c r="B179" s="74"/>
      <c r="C179" s="74"/>
      <c r="D179" s="74"/>
      <c r="E179" s="100"/>
      <c r="F179" s="11"/>
      <c r="G179" s="19"/>
      <c r="H179" s="82"/>
      <c r="I179" s="19"/>
      <c r="J179" s="19"/>
      <c r="K179" s="19"/>
      <c r="L179" s="19"/>
      <c r="M179" s="19"/>
      <c r="N179" s="19"/>
      <c r="O179" s="11"/>
      <c r="P179" s="11"/>
      <c r="Q179" s="11"/>
      <c r="R179" s="11"/>
      <c r="S179" s="23"/>
      <c r="T179" s="23"/>
      <c r="U179" s="115" t="str">
        <f t="shared" si="7"/>
        <v/>
      </c>
    </row>
    <row r="180" spans="1:21" s="24" customFormat="1">
      <c r="A180" s="11"/>
      <c r="B180" s="74"/>
      <c r="C180" s="74"/>
      <c r="D180" s="74"/>
      <c r="E180" s="100"/>
      <c r="F180" s="11"/>
      <c r="G180" s="19"/>
      <c r="H180" s="82"/>
      <c r="I180" s="19"/>
      <c r="J180" s="19"/>
      <c r="K180" s="19"/>
      <c r="L180" s="19"/>
      <c r="M180" s="19"/>
      <c r="N180" s="19"/>
      <c r="O180" s="11"/>
      <c r="P180" s="11"/>
      <c r="Q180" s="11"/>
      <c r="R180" s="11"/>
      <c r="S180" s="9"/>
      <c r="T180" s="23"/>
      <c r="U180" s="115" t="str">
        <f t="shared" si="7"/>
        <v/>
      </c>
    </row>
    <row r="181" spans="1:21" s="24" customFormat="1">
      <c r="A181" s="11"/>
      <c r="B181" s="74"/>
      <c r="C181" s="74"/>
      <c r="D181" s="74"/>
      <c r="E181" s="100"/>
      <c r="F181" s="11"/>
      <c r="G181" s="19"/>
      <c r="H181" s="82"/>
      <c r="I181" s="19"/>
      <c r="J181" s="19"/>
      <c r="K181" s="19"/>
      <c r="L181" s="19"/>
      <c r="M181" s="19"/>
      <c r="N181" s="19"/>
      <c r="O181" s="11"/>
      <c r="P181" s="11"/>
      <c r="Q181" s="11"/>
      <c r="R181" s="11"/>
      <c r="S181" s="6"/>
      <c r="T181" s="9"/>
      <c r="U181" s="115" t="str">
        <f t="shared" si="7"/>
        <v/>
      </c>
    </row>
    <row r="182" spans="1:21" s="22" customFormat="1">
      <c r="A182" s="11"/>
      <c r="B182" s="74"/>
      <c r="C182" s="74"/>
      <c r="D182" s="74"/>
      <c r="E182" s="100"/>
      <c r="F182" s="11"/>
      <c r="G182" s="19"/>
      <c r="H182" s="82"/>
      <c r="I182" s="19"/>
      <c r="J182" s="19"/>
      <c r="K182" s="19"/>
      <c r="L182" s="19"/>
      <c r="M182" s="19"/>
      <c r="N182" s="19"/>
      <c r="O182" s="11"/>
      <c r="P182" s="11"/>
      <c r="Q182" s="11"/>
      <c r="R182" s="11"/>
      <c r="S182" s="6"/>
      <c r="T182" s="6"/>
      <c r="U182" s="115" t="str">
        <f t="shared" si="7"/>
        <v/>
      </c>
    </row>
    <row r="183" spans="1:21" s="22" customFormat="1">
      <c r="A183" s="11"/>
      <c r="B183" s="74"/>
      <c r="C183" s="74"/>
      <c r="D183" s="74"/>
      <c r="E183" s="100"/>
      <c r="F183" s="11"/>
      <c r="G183" s="19"/>
      <c r="H183" s="82"/>
      <c r="I183" s="19"/>
      <c r="J183" s="19"/>
      <c r="K183" s="19"/>
      <c r="L183" s="19"/>
      <c r="M183" s="19"/>
      <c r="N183" s="19"/>
      <c r="O183" s="11"/>
      <c r="P183" s="11"/>
      <c r="Q183" s="11"/>
      <c r="R183" s="11"/>
      <c r="S183" s="6"/>
      <c r="T183" s="6"/>
      <c r="U183" s="115" t="str">
        <f t="shared" si="7"/>
        <v/>
      </c>
    </row>
    <row r="184" spans="1:21" s="22" customFormat="1" ht="15" customHeight="1">
      <c r="A184" s="11"/>
      <c r="B184" s="74"/>
      <c r="C184" s="74"/>
      <c r="D184" s="74"/>
      <c r="E184" s="100"/>
      <c r="F184" s="11"/>
      <c r="G184" s="19"/>
      <c r="H184" s="82"/>
      <c r="I184" s="19"/>
      <c r="J184" s="19"/>
      <c r="K184" s="19"/>
      <c r="L184" s="19"/>
      <c r="M184" s="19"/>
      <c r="N184" s="19"/>
      <c r="O184" s="11"/>
      <c r="P184" s="11"/>
      <c r="Q184" s="11"/>
      <c r="R184" s="11"/>
      <c r="S184" s="6"/>
      <c r="T184" s="6"/>
      <c r="U184" s="115" t="str">
        <f t="shared" si="7"/>
        <v/>
      </c>
    </row>
    <row r="185" spans="1:21" s="22" customFormat="1">
      <c r="A185" s="11"/>
      <c r="B185" s="74"/>
      <c r="C185" s="74"/>
      <c r="D185" s="74"/>
      <c r="E185" s="100"/>
      <c r="F185" s="11"/>
      <c r="G185" s="19"/>
      <c r="H185" s="82"/>
      <c r="I185" s="19"/>
      <c r="J185" s="19"/>
      <c r="K185" s="19"/>
      <c r="L185" s="19"/>
      <c r="M185" s="19"/>
      <c r="N185" s="19"/>
      <c r="O185" s="11"/>
      <c r="P185" s="11"/>
      <c r="Q185" s="11"/>
      <c r="R185" s="11"/>
      <c r="S185" s="6"/>
      <c r="T185" s="6"/>
      <c r="U185" s="115" t="str">
        <f t="shared" si="7"/>
        <v/>
      </c>
    </row>
    <row r="186" spans="1:21" s="22" customFormat="1">
      <c r="A186" s="11"/>
      <c r="B186" s="74"/>
      <c r="C186" s="74"/>
      <c r="D186" s="74"/>
      <c r="E186" s="100"/>
      <c r="F186" s="11"/>
      <c r="G186" s="19"/>
      <c r="H186" s="82"/>
      <c r="I186" s="19"/>
      <c r="J186" s="19"/>
      <c r="K186" s="19"/>
      <c r="L186" s="19"/>
      <c r="M186" s="19"/>
      <c r="N186" s="19"/>
      <c r="O186" s="19"/>
      <c r="P186" s="19"/>
      <c r="Q186" s="11"/>
      <c r="R186" s="11"/>
      <c r="S186" s="6"/>
      <c r="T186" s="6"/>
      <c r="U186" s="115" t="str">
        <f t="shared" si="7"/>
        <v/>
      </c>
    </row>
    <row r="187" spans="1:21" s="22" customFormat="1" ht="15" customHeight="1">
      <c r="A187" s="11"/>
      <c r="B187" s="74"/>
      <c r="C187" s="74"/>
      <c r="D187" s="74"/>
      <c r="E187" s="100"/>
      <c r="F187" s="11"/>
      <c r="G187" s="19"/>
      <c r="H187" s="82"/>
      <c r="I187" s="19"/>
      <c r="J187" s="19"/>
      <c r="K187" s="19"/>
      <c r="L187" s="19"/>
      <c r="M187" s="19"/>
      <c r="N187" s="19"/>
      <c r="O187" s="19"/>
      <c r="P187" s="19"/>
      <c r="Q187" s="11"/>
      <c r="R187" s="11"/>
      <c r="S187" s="6"/>
      <c r="T187" s="6"/>
      <c r="U187" s="115" t="str">
        <f t="shared" si="7"/>
        <v/>
      </c>
    </row>
    <row r="188" spans="1:21" s="22" customFormat="1">
      <c r="A188" s="11"/>
      <c r="B188" s="74"/>
      <c r="C188" s="74"/>
      <c r="D188" s="74"/>
      <c r="E188" s="100"/>
      <c r="F188" s="11"/>
      <c r="G188" s="19"/>
      <c r="H188" s="82"/>
      <c r="I188" s="19"/>
      <c r="J188" s="19"/>
      <c r="K188" s="19"/>
      <c r="L188" s="19"/>
      <c r="M188" s="19"/>
      <c r="N188" s="19"/>
      <c r="O188" s="19"/>
      <c r="P188" s="19"/>
      <c r="Q188" s="11"/>
      <c r="R188" s="11"/>
      <c r="S188" s="20"/>
      <c r="T188" s="6"/>
      <c r="U188" s="115" t="str">
        <f t="shared" si="7"/>
        <v/>
      </c>
    </row>
    <row r="189" spans="1:21" s="22" customFormat="1" ht="15" customHeight="1">
      <c r="A189" s="11"/>
      <c r="B189" s="74"/>
      <c r="C189" s="74"/>
      <c r="D189" s="74"/>
      <c r="E189" s="100"/>
      <c r="F189" s="11"/>
      <c r="G189" s="19"/>
      <c r="H189" s="82"/>
      <c r="I189" s="19"/>
      <c r="J189" s="19"/>
      <c r="K189" s="19"/>
      <c r="L189" s="19"/>
      <c r="M189" s="19"/>
      <c r="N189" s="19"/>
      <c r="O189" s="19"/>
      <c r="P189" s="19"/>
      <c r="Q189" s="11"/>
      <c r="R189" s="11"/>
      <c r="S189" s="20"/>
      <c r="T189" s="21"/>
      <c r="U189" s="115" t="str">
        <f t="shared" si="7"/>
        <v/>
      </c>
    </row>
    <row r="190" spans="1:21" s="22" customFormat="1">
      <c r="A190" s="11"/>
      <c r="B190" s="74"/>
      <c r="C190" s="74"/>
      <c r="D190" s="74"/>
      <c r="E190" s="100"/>
      <c r="F190" s="11"/>
      <c r="G190" s="19"/>
      <c r="H190" s="82"/>
      <c r="I190" s="19"/>
      <c r="J190" s="19"/>
      <c r="K190" s="19"/>
      <c r="L190" s="19"/>
      <c r="M190" s="19"/>
      <c r="N190" s="19"/>
      <c r="O190" s="19"/>
      <c r="P190" s="19"/>
      <c r="Q190" s="11"/>
      <c r="R190" s="11"/>
      <c r="S190" s="20"/>
      <c r="T190" s="21"/>
      <c r="U190" s="115" t="str">
        <f t="shared" si="7"/>
        <v/>
      </c>
    </row>
    <row r="191" spans="1:21" s="22" customFormat="1">
      <c r="A191" s="11"/>
      <c r="B191" s="74"/>
      <c r="C191" s="74"/>
      <c r="D191" s="74"/>
      <c r="E191" s="100"/>
      <c r="F191" s="11"/>
      <c r="G191" s="19"/>
      <c r="H191" s="82"/>
      <c r="I191" s="19"/>
      <c r="J191" s="19"/>
      <c r="K191" s="19"/>
      <c r="L191" s="19"/>
      <c r="M191" s="19"/>
      <c r="N191" s="19"/>
      <c r="O191" s="19"/>
      <c r="P191" s="19"/>
      <c r="Q191" s="11"/>
      <c r="R191" s="11"/>
      <c r="S191" s="20"/>
      <c r="T191" s="21"/>
      <c r="U191" s="115" t="str">
        <f t="shared" si="7"/>
        <v/>
      </c>
    </row>
    <row r="192" spans="1:21" s="22" customFormat="1">
      <c r="A192" s="11"/>
      <c r="B192" s="74"/>
      <c r="C192" s="74"/>
      <c r="D192" s="74"/>
      <c r="E192" s="100"/>
      <c r="F192" s="11"/>
      <c r="G192" s="19"/>
      <c r="H192" s="82"/>
      <c r="I192" s="19"/>
      <c r="J192" s="19"/>
      <c r="K192" s="19"/>
      <c r="L192" s="19"/>
      <c r="M192" s="19"/>
      <c r="N192" s="19"/>
      <c r="O192" s="19"/>
      <c r="P192" s="19"/>
      <c r="Q192" s="11"/>
      <c r="R192" s="11"/>
      <c r="S192" s="20"/>
      <c r="T192" s="21"/>
      <c r="U192" s="115" t="str">
        <f t="shared" si="7"/>
        <v/>
      </c>
    </row>
    <row r="193" spans="1:21" s="22" customFormat="1">
      <c r="A193" s="11"/>
      <c r="B193" s="74"/>
      <c r="C193" s="74"/>
      <c r="D193" s="74"/>
      <c r="E193" s="100"/>
      <c r="F193" s="11"/>
      <c r="G193" s="19"/>
      <c r="H193" s="82"/>
      <c r="I193" s="19"/>
      <c r="J193" s="19"/>
      <c r="K193" s="19"/>
      <c r="L193" s="19"/>
      <c r="M193" s="19"/>
      <c r="N193" s="19"/>
      <c r="O193" s="19"/>
      <c r="P193" s="19"/>
      <c r="Q193" s="11"/>
      <c r="R193" s="11"/>
      <c r="S193" s="20"/>
      <c r="T193" s="21"/>
      <c r="U193" s="115" t="str">
        <f t="shared" si="7"/>
        <v/>
      </c>
    </row>
    <row r="194" spans="1:21" s="22" customFormat="1" ht="12.75" customHeight="1">
      <c r="A194" s="11"/>
      <c r="B194" s="74"/>
      <c r="C194" s="74"/>
      <c r="D194" s="74"/>
      <c r="E194" s="100"/>
      <c r="F194" s="11"/>
      <c r="G194" s="19"/>
      <c r="H194" s="82"/>
      <c r="I194" s="19"/>
      <c r="J194" s="19"/>
      <c r="K194" s="19"/>
      <c r="L194" s="19"/>
      <c r="M194" s="19"/>
      <c r="N194" s="19"/>
      <c r="O194" s="19"/>
      <c r="P194" s="19"/>
      <c r="Q194" s="11"/>
      <c r="R194" s="11"/>
      <c r="S194" s="20"/>
      <c r="T194" s="21"/>
      <c r="U194" s="115" t="str">
        <f t="shared" si="7"/>
        <v/>
      </c>
    </row>
    <row r="195" spans="1:21" s="22" customFormat="1">
      <c r="A195" s="11"/>
      <c r="B195" s="74"/>
      <c r="C195" s="74"/>
      <c r="D195" s="74"/>
      <c r="E195" s="100"/>
      <c r="F195" s="11"/>
      <c r="G195" s="19"/>
      <c r="H195" s="82"/>
      <c r="I195" s="19"/>
      <c r="J195" s="19"/>
      <c r="K195" s="19"/>
      <c r="L195" s="19"/>
      <c r="M195" s="19"/>
      <c r="N195" s="19"/>
      <c r="O195" s="19"/>
      <c r="P195" s="19"/>
      <c r="Q195" s="11"/>
      <c r="R195" s="11"/>
      <c r="S195" s="20"/>
      <c r="T195" s="21"/>
      <c r="U195" s="115" t="str">
        <f t="shared" si="7"/>
        <v/>
      </c>
    </row>
    <row r="196" spans="1:21" s="22" customFormat="1">
      <c r="A196" s="11"/>
      <c r="B196" s="74"/>
      <c r="C196" s="74"/>
      <c r="D196" s="74"/>
      <c r="E196" s="100"/>
      <c r="F196" s="11"/>
      <c r="G196" s="19"/>
      <c r="H196" s="82"/>
      <c r="I196" s="19"/>
      <c r="J196" s="19"/>
      <c r="K196" s="19"/>
      <c r="L196" s="19"/>
      <c r="M196" s="19"/>
      <c r="N196" s="19"/>
      <c r="O196" s="19"/>
      <c r="P196" s="19"/>
      <c r="Q196" s="11"/>
      <c r="R196" s="11"/>
      <c r="S196" s="20"/>
      <c r="T196" s="21"/>
      <c r="U196" s="115" t="str">
        <f t="shared" si="7"/>
        <v/>
      </c>
    </row>
    <row r="197" spans="1:21" s="22" customFormat="1">
      <c r="A197" s="11"/>
      <c r="B197" s="74"/>
      <c r="C197" s="74"/>
      <c r="D197" s="74"/>
      <c r="E197" s="100"/>
      <c r="F197" s="11"/>
      <c r="G197" s="19"/>
      <c r="H197" s="82"/>
      <c r="I197" s="19"/>
      <c r="J197" s="19"/>
      <c r="K197" s="19"/>
      <c r="L197" s="19"/>
      <c r="M197" s="19"/>
      <c r="N197" s="19"/>
      <c r="O197" s="19"/>
      <c r="P197" s="19"/>
      <c r="Q197" s="11"/>
      <c r="R197" s="11"/>
      <c r="S197" s="20"/>
      <c r="T197" s="21"/>
      <c r="U197" s="115" t="str">
        <f t="shared" si="7"/>
        <v/>
      </c>
    </row>
    <row r="198" spans="1:21" s="22" customFormat="1">
      <c r="A198" s="11"/>
      <c r="B198" s="74"/>
      <c r="C198" s="74"/>
      <c r="D198" s="74"/>
      <c r="E198" s="100"/>
      <c r="F198" s="11"/>
      <c r="G198" s="19"/>
      <c r="H198" s="82"/>
      <c r="I198" s="19"/>
      <c r="J198" s="19"/>
      <c r="K198" s="19"/>
      <c r="L198" s="19"/>
      <c r="M198" s="19"/>
      <c r="N198" s="19"/>
      <c r="O198" s="19"/>
      <c r="P198" s="19"/>
      <c r="Q198" s="11"/>
      <c r="R198" s="11"/>
      <c r="S198" s="20"/>
      <c r="T198" s="21"/>
      <c r="U198" s="115" t="str">
        <f t="shared" si="7"/>
        <v/>
      </c>
    </row>
    <row r="199" spans="1:21" s="22" customFormat="1" ht="15" customHeight="1">
      <c r="A199" s="11"/>
      <c r="B199" s="74"/>
      <c r="C199" s="74"/>
      <c r="D199" s="74"/>
      <c r="E199" s="100"/>
      <c r="F199" s="11"/>
      <c r="G199" s="19"/>
      <c r="H199" s="82"/>
      <c r="I199" s="19"/>
      <c r="J199" s="19"/>
      <c r="K199" s="19"/>
      <c r="L199" s="19"/>
      <c r="M199" s="19"/>
      <c r="N199" s="19"/>
      <c r="O199" s="19"/>
      <c r="P199" s="19"/>
      <c r="Q199" s="11"/>
      <c r="R199" s="11"/>
      <c r="S199" s="20"/>
      <c r="T199" s="21"/>
      <c r="U199" s="115" t="str">
        <f t="shared" si="7"/>
        <v/>
      </c>
    </row>
    <row r="200" spans="1:21" s="22" customFormat="1">
      <c r="A200" s="11"/>
      <c r="B200" s="74"/>
      <c r="C200" s="74"/>
      <c r="D200" s="74"/>
      <c r="E200" s="100"/>
      <c r="F200" s="11"/>
      <c r="G200" s="19"/>
      <c r="H200" s="82"/>
      <c r="I200" s="19"/>
      <c r="J200" s="19"/>
      <c r="K200" s="19"/>
      <c r="L200" s="19"/>
      <c r="M200" s="19"/>
      <c r="N200" s="19"/>
      <c r="O200" s="19"/>
      <c r="P200" s="19"/>
      <c r="Q200" s="11"/>
      <c r="R200" s="11"/>
      <c r="S200" s="20"/>
      <c r="T200" s="21"/>
      <c r="U200" s="115" t="str">
        <f t="shared" si="7"/>
        <v/>
      </c>
    </row>
    <row r="201" spans="1:21" s="22" customFormat="1">
      <c r="A201" s="11"/>
      <c r="B201" s="74"/>
      <c r="C201" s="74"/>
      <c r="D201" s="74"/>
      <c r="E201" s="100"/>
      <c r="F201" s="11"/>
      <c r="G201" s="19"/>
      <c r="H201" s="82"/>
      <c r="I201" s="19"/>
      <c r="J201" s="19"/>
      <c r="K201" s="19"/>
      <c r="L201" s="19"/>
      <c r="M201" s="19"/>
      <c r="N201" s="19"/>
      <c r="O201" s="19"/>
      <c r="P201" s="19"/>
      <c r="Q201" s="11"/>
      <c r="R201" s="11"/>
      <c r="S201" s="20"/>
      <c r="T201" s="21"/>
      <c r="U201" s="115" t="str">
        <f t="shared" si="7"/>
        <v/>
      </c>
    </row>
    <row r="202" spans="1:21" s="22" customFormat="1">
      <c r="A202" s="11"/>
      <c r="B202" s="74"/>
      <c r="C202" s="74"/>
      <c r="D202" s="74"/>
      <c r="E202" s="100"/>
      <c r="F202" s="11"/>
      <c r="G202" s="19"/>
      <c r="H202" s="82"/>
      <c r="I202" s="19"/>
      <c r="J202" s="19"/>
      <c r="K202" s="19"/>
      <c r="L202" s="19"/>
      <c r="M202" s="19"/>
      <c r="N202" s="19"/>
      <c r="O202" s="19"/>
      <c r="P202" s="19"/>
      <c r="Q202" s="11"/>
      <c r="R202" s="11"/>
      <c r="S202" s="20"/>
      <c r="T202" s="21"/>
      <c r="U202" s="115" t="str">
        <f t="shared" si="7"/>
        <v/>
      </c>
    </row>
    <row r="203" spans="1:21" s="22" customFormat="1">
      <c r="A203" s="11"/>
      <c r="B203" s="74"/>
      <c r="C203" s="74"/>
      <c r="D203" s="74"/>
      <c r="E203" s="100"/>
      <c r="F203" s="11"/>
      <c r="G203" s="19"/>
      <c r="H203" s="82"/>
      <c r="I203" s="19"/>
      <c r="J203" s="19"/>
      <c r="K203" s="19"/>
      <c r="L203" s="19"/>
      <c r="M203" s="19"/>
      <c r="N203" s="19"/>
      <c r="O203" s="19"/>
      <c r="P203" s="19"/>
      <c r="Q203" s="11"/>
      <c r="R203" s="11"/>
      <c r="S203" s="20"/>
      <c r="T203" s="21"/>
      <c r="U203" s="115" t="str">
        <f t="shared" si="7"/>
        <v/>
      </c>
    </row>
    <row r="204" spans="1:21" s="22" customFormat="1">
      <c r="A204" s="11"/>
      <c r="B204" s="74"/>
      <c r="C204" s="74"/>
      <c r="D204" s="74"/>
      <c r="E204" s="100"/>
      <c r="F204" s="11"/>
      <c r="G204" s="19"/>
      <c r="H204" s="82"/>
      <c r="I204" s="19"/>
      <c r="J204" s="19"/>
      <c r="K204" s="19"/>
      <c r="L204" s="19"/>
      <c r="M204" s="19"/>
      <c r="N204" s="19"/>
      <c r="O204" s="19"/>
      <c r="P204" s="19"/>
      <c r="Q204" s="11"/>
      <c r="R204" s="11"/>
      <c r="S204" s="20"/>
      <c r="T204" s="21"/>
      <c r="U204" s="115" t="str">
        <f t="shared" si="7"/>
        <v/>
      </c>
    </row>
    <row r="205" spans="1:21" s="22" customFormat="1" ht="12.75" customHeight="1">
      <c r="A205" s="11"/>
      <c r="B205" s="74"/>
      <c r="C205" s="74"/>
      <c r="D205" s="74"/>
      <c r="E205" s="100"/>
      <c r="F205" s="11"/>
      <c r="G205" s="19"/>
      <c r="H205" s="82"/>
      <c r="I205" s="19"/>
      <c r="J205" s="19"/>
      <c r="K205" s="19"/>
      <c r="L205" s="19"/>
      <c r="M205" s="19"/>
      <c r="N205" s="19"/>
      <c r="O205" s="11"/>
      <c r="P205" s="19"/>
      <c r="Q205" s="11"/>
      <c r="R205" s="11"/>
      <c r="S205" s="20"/>
      <c r="T205" s="21"/>
      <c r="U205" s="115" t="str">
        <f t="shared" si="7"/>
        <v/>
      </c>
    </row>
    <row r="206" spans="1:21" s="22" customFormat="1">
      <c r="A206" s="11"/>
      <c r="B206" s="74"/>
      <c r="C206" s="74"/>
      <c r="D206" s="74"/>
      <c r="E206" s="81"/>
      <c r="F206" s="11"/>
      <c r="G206" s="19"/>
      <c r="H206" s="82"/>
      <c r="I206" s="19"/>
      <c r="J206" s="19"/>
      <c r="K206" s="19"/>
      <c r="L206" s="19"/>
      <c r="M206" s="19"/>
      <c r="N206" s="19"/>
      <c r="O206" s="19"/>
      <c r="P206" s="19"/>
      <c r="Q206" s="11"/>
      <c r="R206" s="11"/>
      <c r="S206" s="20"/>
      <c r="T206" s="21"/>
      <c r="U206" s="115" t="str">
        <f t="shared" si="7"/>
        <v/>
      </c>
    </row>
    <row r="207" spans="1:21" s="22" customFormat="1">
      <c r="A207" s="11"/>
      <c r="B207" s="74"/>
      <c r="C207" s="74"/>
      <c r="D207" s="74"/>
      <c r="E207" s="81"/>
      <c r="F207" s="11"/>
      <c r="G207" s="19"/>
      <c r="H207" s="82"/>
      <c r="I207" s="19"/>
      <c r="J207" s="19"/>
      <c r="K207" s="19"/>
      <c r="L207" s="19"/>
      <c r="M207" s="19"/>
      <c r="N207" s="19"/>
      <c r="O207" s="19"/>
      <c r="P207" s="19"/>
      <c r="Q207" s="11"/>
      <c r="R207" s="11"/>
      <c r="S207" s="20"/>
      <c r="T207" s="21"/>
      <c r="U207" s="115" t="str">
        <f t="shared" si="7"/>
        <v/>
      </c>
    </row>
    <row r="208" spans="1:21" s="22" customFormat="1">
      <c r="A208" s="11"/>
      <c r="B208" s="74"/>
      <c r="C208" s="74"/>
      <c r="D208" s="74"/>
      <c r="E208" s="81"/>
      <c r="F208" s="11"/>
      <c r="G208" s="19"/>
      <c r="H208" s="82"/>
      <c r="I208" s="19"/>
      <c r="J208" s="19"/>
      <c r="K208" s="19"/>
      <c r="L208" s="19"/>
      <c r="M208" s="19"/>
      <c r="N208" s="19"/>
      <c r="O208" s="19"/>
      <c r="P208" s="19"/>
      <c r="Q208" s="11"/>
      <c r="R208" s="11"/>
      <c r="S208" s="20"/>
      <c r="T208" s="21"/>
      <c r="U208" s="115" t="str">
        <f t="shared" si="7"/>
        <v/>
      </c>
    </row>
    <row r="209" spans="1:21" s="22" customFormat="1">
      <c r="A209" s="11"/>
      <c r="B209" s="74"/>
      <c r="C209" s="74"/>
      <c r="D209" s="74"/>
      <c r="E209" s="81"/>
      <c r="F209" s="11"/>
      <c r="G209" s="19"/>
      <c r="H209" s="82"/>
      <c r="I209" s="19"/>
      <c r="J209" s="19"/>
      <c r="K209" s="19"/>
      <c r="L209" s="19"/>
      <c r="M209" s="19"/>
      <c r="N209" s="19"/>
      <c r="O209" s="19"/>
      <c r="P209" s="19"/>
      <c r="Q209" s="11"/>
      <c r="R209" s="11"/>
      <c r="S209" s="20"/>
      <c r="T209" s="21"/>
      <c r="U209" s="115" t="str">
        <f t="shared" si="7"/>
        <v/>
      </c>
    </row>
    <row r="210" spans="1:21" s="22" customFormat="1">
      <c r="A210" s="11"/>
      <c r="B210" s="74"/>
      <c r="C210" s="74"/>
      <c r="D210" s="74"/>
      <c r="E210" s="81"/>
      <c r="F210" s="11"/>
      <c r="G210" s="19"/>
      <c r="H210" s="82"/>
      <c r="I210" s="19"/>
      <c r="J210" s="19"/>
      <c r="K210" s="19"/>
      <c r="L210" s="19"/>
      <c r="M210" s="19"/>
      <c r="N210" s="19"/>
      <c r="O210" s="11"/>
      <c r="P210" s="11"/>
      <c r="Q210" s="11"/>
      <c r="R210" s="11"/>
      <c r="S210" s="20"/>
      <c r="T210" s="21"/>
      <c r="U210" s="115" t="str">
        <f t="shared" si="7"/>
        <v/>
      </c>
    </row>
    <row r="211" spans="1:21" s="22" customFormat="1">
      <c r="A211" s="11"/>
      <c r="B211" s="74"/>
      <c r="C211" s="74"/>
      <c r="D211" s="74"/>
      <c r="E211" s="81"/>
      <c r="F211" s="11"/>
      <c r="G211" s="19"/>
      <c r="H211" s="82"/>
      <c r="I211" s="19"/>
      <c r="J211" s="19"/>
      <c r="K211" s="19"/>
      <c r="L211" s="19"/>
      <c r="M211" s="19"/>
      <c r="N211" s="19"/>
      <c r="O211" s="11"/>
      <c r="P211" s="11"/>
      <c r="Q211" s="11"/>
      <c r="R211" s="11"/>
      <c r="S211" s="20"/>
      <c r="T211" s="21"/>
      <c r="U211" s="115" t="str">
        <f t="shared" si="7"/>
        <v/>
      </c>
    </row>
    <row r="212" spans="1:21" s="22" customFormat="1">
      <c r="A212" s="11"/>
      <c r="B212" s="74"/>
      <c r="C212" s="74"/>
      <c r="D212" s="74"/>
      <c r="E212" s="81"/>
      <c r="F212" s="11"/>
      <c r="G212" s="19"/>
      <c r="H212" s="82"/>
      <c r="I212" s="19"/>
      <c r="J212" s="19"/>
      <c r="K212" s="19"/>
      <c r="L212" s="19"/>
      <c r="M212" s="19"/>
      <c r="N212" s="19"/>
      <c r="O212" s="11"/>
      <c r="P212" s="11"/>
      <c r="Q212" s="11"/>
      <c r="R212" s="11"/>
      <c r="S212" s="20"/>
      <c r="T212" s="21"/>
      <c r="U212" s="115" t="str">
        <f t="shared" si="7"/>
        <v/>
      </c>
    </row>
    <row r="213" spans="1:21" s="22" customFormat="1">
      <c r="A213" s="11"/>
      <c r="B213" s="74"/>
      <c r="C213" s="74"/>
      <c r="D213" s="74"/>
      <c r="E213" s="81"/>
      <c r="F213" s="11"/>
      <c r="G213" s="19"/>
      <c r="H213" s="82"/>
      <c r="I213" s="19"/>
      <c r="J213" s="19"/>
      <c r="K213" s="19"/>
      <c r="L213" s="19"/>
      <c r="M213" s="19"/>
      <c r="N213" s="19"/>
      <c r="O213" s="11"/>
      <c r="P213" s="11"/>
      <c r="Q213" s="11"/>
      <c r="R213" s="11"/>
      <c r="S213" s="20"/>
      <c r="T213" s="21"/>
      <c r="U213" s="115" t="str">
        <f t="shared" si="7"/>
        <v/>
      </c>
    </row>
    <row r="214" spans="1:21" s="22" customFormat="1">
      <c r="A214" s="11"/>
      <c r="B214" s="74"/>
      <c r="C214" s="74"/>
      <c r="D214" s="74"/>
      <c r="E214" s="81"/>
      <c r="F214" s="11"/>
      <c r="G214" s="19"/>
      <c r="H214" s="82"/>
      <c r="I214" s="19"/>
      <c r="J214" s="19"/>
      <c r="K214" s="19"/>
      <c r="L214" s="19"/>
      <c r="M214" s="19"/>
      <c r="N214" s="19"/>
      <c r="O214" s="11"/>
      <c r="P214" s="11"/>
      <c r="Q214" s="11"/>
      <c r="R214" s="11"/>
      <c r="S214" s="20"/>
      <c r="T214" s="21"/>
      <c r="U214" s="115" t="str">
        <f t="shared" si="7"/>
        <v/>
      </c>
    </row>
    <row r="215" spans="1:21" s="22" customFormat="1">
      <c r="A215" s="11"/>
      <c r="B215" s="74"/>
      <c r="C215" s="74"/>
      <c r="D215" s="74"/>
      <c r="E215" s="81"/>
      <c r="F215" s="11"/>
      <c r="G215" s="19"/>
      <c r="H215" s="82"/>
      <c r="I215" s="19"/>
      <c r="J215" s="19"/>
      <c r="K215" s="19"/>
      <c r="L215" s="19"/>
      <c r="M215" s="19"/>
      <c r="N215" s="19"/>
      <c r="O215" s="11"/>
      <c r="P215" s="11"/>
      <c r="Q215" s="11"/>
      <c r="R215" s="11"/>
      <c r="S215" s="20"/>
      <c r="T215" s="21"/>
      <c r="U215" s="115" t="str">
        <f t="shared" si="7"/>
        <v/>
      </c>
    </row>
    <row r="216" spans="1:21" s="22" customFormat="1">
      <c r="A216" s="11"/>
      <c r="B216" s="74"/>
      <c r="C216" s="74"/>
      <c r="D216" s="74"/>
      <c r="E216" s="81"/>
      <c r="F216" s="11"/>
      <c r="G216" s="19"/>
      <c r="H216" s="82"/>
      <c r="I216" s="19"/>
      <c r="J216" s="19"/>
      <c r="K216" s="19"/>
      <c r="L216" s="19"/>
      <c r="M216" s="19"/>
      <c r="N216" s="19"/>
      <c r="O216" s="11"/>
      <c r="P216" s="11"/>
      <c r="Q216" s="11"/>
      <c r="R216" s="11"/>
      <c r="S216" s="20"/>
      <c r="T216" s="21"/>
      <c r="U216" s="115" t="str">
        <f t="shared" si="7"/>
        <v/>
      </c>
    </row>
    <row r="217" spans="1:21" s="22" customFormat="1">
      <c r="A217" s="11"/>
      <c r="B217" s="74"/>
      <c r="C217" s="74"/>
      <c r="D217" s="74"/>
      <c r="E217" s="81"/>
      <c r="F217" s="11"/>
      <c r="G217" s="19"/>
      <c r="H217" s="82"/>
      <c r="I217" s="19"/>
      <c r="J217" s="19"/>
      <c r="K217" s="19"/>
      <c r="L217" s="19"/>
      <c r="M217" s="19"/>
      <c r="N217" s="19"/>
      <c r="O217" s="11"/>
      <c r="P217" s="11"/>
      <c r="Q217" s="11"/>
      <c r="R217" s="11"/>
      <c r="S217" s="20"/>
      <c r="T217" s="21"/>
      <c r="U217" s="115" t="str">
        <f t="shared" si="7"/>
        <v/>
      </c>
    </row>
    <row r="218" spans="1:21" s="22" customFormat="1">
      <c r="A218" s="11"/>
      <c r="B218" s="74"/>
      <c r="C218" s="74"/>
      <c r="D218" s="74"/>
      <c r="E218" s="81"/>
      <c r="F218" s="11"/>
      <c r="G218" s="19"/>
      <c r="H218" s="82"/>
      <c r="I218" s="19"/>
      <c r="J218" s="19"/>
      <c r="K218" s="19"/>
      <c r="L218" s="19"/>
      <c r="M218" s="19"/>
      <c r="N218" s="19"/>
      <c r="O218" s="11"/>
      <c r="P218" s="11"/>
      <c r="Q218" s="11"/>
      <c r="R218" s="11"/>
      <c r="S218" s="20"/>
      <c r="T218" s="21"/>
      <c r="U218" s="115" t="str">
        <f t="shared" si="7"/>
        <v/>
      </c>
    </row>
    <row r="219" spans="1:21" s="22" customFormat="1">
      <c r="A219" s="11"/>
      <c r="B219" s="74"/>
      <c r="C219" s="74"/>
      <c r="D219" s="74"/>
      <c r="E219" s="81"/>
      <c r="F219" s="11"/>
      <c r="G219" s="19"/>
      <c r="H219" s="82"/>
      <c r="I219" s="19"/>
      <c r="J219" s="19"/>
      <c r="K219" s="19"/>
      <c r="L219" s="19"/>
      <c r="M219" s="19"/>
      <c r="N219" s="19"/>
      <c r="O219" s="11"/>
      <c r="P219" s="11"/>
      <c r="Q219" s="11"/>
      <c r="R219" s="11"/>
      <c r="S219" s="20"/>
      <c r="T219" s="21"/>
      <c r="U219" s="115" t="str">
        <f t="shared" si="7"/>
        <v/>
      </c>
    </row>
    <row r="220" spans="1:21" s="22" customFormat="1">
      <c r="A220" s="11"/>
      <c r="B220" s="74"/>
      <c r="C220" s="74"/>
      <c r="D220" s="74"/>
      <c r="E220" s="81"/>
      <c r="F220" s="11"/>
      <c r="G220" s="19"/>
      <c r="H220" s="82"/>
      <c r="I220" s="19"/>
      <c r="J220" s="19"/>
      <c r="K220" s="19"/>
      <c r="L220" s="19"/>
      <c r="M220" s="19"/>
      <c r="N220" s="19"/>
      <c r="O220" s="11"/>
      <c r="P220" s="11"/>
      <c r="Q220" s="11"/>
      <c r="R220" s="11"/>
      <c r="S220" s="20"/>
      <c r="T220" s="21"/>
      <c r="U220" s="115" t="str">
        <f t="shared" si="7"/>
        <v/>
      </c>
    </row>
    <row r="221" spans="1:21" s="22" customFormat="1">
      <c r="A221" s="11"/>
      <c r="B221" s="74"/>
      <c r="C221" s="74"/>
      <c r="D221" s="74"/>
      <c r="E221" s="81"/>
      <c r="F221" s="11"/>
      <c r="G221" s="19"/>
      <c r="H221" s="82"/>
      <c r="I221" s="19"/>
      <c r="J221" s="19"/>
      <c r="K221" s="19"/>
      <c r="L221" s="19"/>
      <c r="M221" s="19"/>
      <c r="N221" s="19"/>
      <c r="O221" s="11"/>
      <c r="P221" s="11"/>
      <c r="Q221" s="11"/>
      <c r="R221" s="11"/>
      <c r="S221" s="20"/>
      <c r="T221" s="21"/>
      <c r="U221" s="115" t="str">
        <f t="shared" si="7"/>
        <v/>
      </c>
    </row>
    <row r="222" spans="1:21" s="22" customFormat="1">
      <c r="A222" s="11"/>
      <c r="B222" s="74"/>
      <c r="C222" s="74"/>
      <c r="D222" s="74"/>
      <c r="E222" s="81"/>
      <c r="F222" s="11"/>
      <c r="G222" s="19"/>
      <c r="H222" s="82"/>
      <c r="I222" s="19"/>
      <c r="J222" s="19"/>
      <c r="K222" s="19"/>
      <c r="L222" s="19"/>
      <c r="M222" s="19"/>
      <c r="N222" s="19"/>
      <c r="O222" s="11"/>
      <c r="P222" s="11"/>
      <c r="Q222" s="11"/>
      <c r="R222" s="11"/>
      <c r="S222" s="20"/>
      <c r="T222" s="21"/>
      <c r="U222" s="115" t="str">
        <f t="shared" si="7"/>
        <v/>
      </c>
    </row>
    <row r="223" spans="1:21" s="22" customFormat="1">
      <c r="A223" s="11"/>
      <c r="B223" s="74"/>
      <c r="C223" s="74"/>
      <c r="D223" s="74"/>
      <c r="E223" s="81"/>
      <c r="F223" s="11"/>
      <c r="G223" s="19"/>
      <c r="H223" s="82"/>
      <c r="I223" s="19"/>
      <c r="J223" s="19"/>
      <c r="K223" s="19"/>
      <c r="L223" s="19"/>
      <c r="M223" s="19"/>
      <c r="N223" s="19"/>
      <c r="O223" s="11"/>
      <c r="P223" s="11"/>
      <c r="Q223" s="11"/>
      <c r="R223" s="11"/>
      <c r="S223" s="20"/>
      <c r="T223" s="21"/>
      <c r="U223" s="115" t="str">
        <f t="shared" ref="U223:U270" si="8">CONCATENATE(H223,I223)</f>
        <v/>
      </c>
    </row>
    <row r="224" spans="1:21" s="22" customFormat="1">
      <c r="A224" s="11"/>
      <c r="B224" s="74"/>
      <c r="C224" s="74"/>
      <c r="D224" s="74"/>
      <c r="E224" s="81"/>
      <c r="F224" s="11"/>
      <c r="G224" s="19"/>
      <c r="H224" s="82"/>
      <c r="I224" s="19"/>
      <c r="J224" s="19"/>
      <c r="K224" s="19"/>
      <c r="L224" s="19"/>
      <c r="M224" s="19"/>
      <c r="N224" s="19"/>
      <c r="O224" s="11"/>
      <c r="P224" s="11"/>
      <c r="Q224" s="11"/>
      <c r="R224" s="11"/>
      <c r="S224" s="20"/>
      <c r="T224" s="21"/>
      <c r="U224" s="115" t="str">
        <f t="shared" si="8"/>
        <v/>
      </c>
    </row>
    <row r="225" spans="1:21" s="22" customFormat="1">
      <c r="A225" s="11"/>
      <c r="B225" s="74"/>
      <c r="C225" s="74"/>
      <c r="D225" s="74"/>
      <c r="E225" s="81"/>
      <c r="F225" s="11"/>
      <c r="G225" s="19"/>
      <c r="H225" s="82"/>
      <c r="I225" s="19"/>
      <c r="J225" s="19"/>
      <c r="K225" s="19"/>
      <c r="L225" s="19"/>
      <c r="M225" s="19"/>
      <c r="N225" s="19"/>
      <c r="O225" s="11"/>
      <c r="P225" s="11"/>
      <c r="Q225" s="11"/>
      <c r="R225" s="11"/>
      <c r="S225" s="20"/>
      <c r="T225" s="21"/>
      <c r="U225" s="115" t="str">
        <f t="shared" si="8"/>
        <v/>
      </c>
    </row>
    <row r="226" spans="1:21" s="22" customFormat="1">
      <c r="A226" s="11"/>
      <c r="B226" s="74"/>
      <c r="C226" s="74"/>
      <c r="D226" s="74"/>
      <c r="E226" s="81"/>
      <c r="F226" s="11"/>
      <c r="G226" s="19"/>
      <c r="H226" s="82"/>
      <c r="I226" s="19"/>
      <c r="J226" s="19"/>
      <c r="K226" s="19"/>
      <c r="L226" s="19"/>
      <c r="M226" s="19"/>
      <c r="N226" s="19"/>
      <c r="O226" s="11"/>
      <c r="P226" s="11"/>
      <c r="Q226" s="11"/>
      <c r="R226" s="11"/>
      <c r="S226" s="20"/>
      <c r="T226" s="21"/>
      <c r="U226" s="115" t="str">
        <f t="shared" si="8"/>
        <v/>
      </c>
    </row>
    <row r="227" spans="1:21" s="22" customFormat="1">
      <c r="A227" s="11"/>
      <c r="B227" s="74"/>
      <c r="C227" s="74"/>
      <c r="D227" s="74"/>
      <c r="E227" s="81"/>
      <c r="F227" s="11"/>
      <c r="G227" s="19"/>
      <c r="H227" s="82"/>
      <c r="I227" s="19"/>
      <c r="J227" s="19"/>
      <c r="K227" s="19"/>
      <c r="L227" s="19"/>
      <c r="M227" s="19"/>
      <c r="N227" s="19"/>
      <c r="O227" s="11"/>
      <c r="P227" s="11"/>
      <c r="Q227" s="11"/>
      <c r="R227" s="11"/>
      <c r="S227" s="20"/>
      <c r="T227" s="21"/>
      <c r="U227" s="115" t="str">
        <f t="shared" si="8"/>
        <v/>
      </c>
    </row>
    <row r="228" spans="1:21" s="22" customFormat="1" ht="12" customHeight="1">
      <c r="A228" s="11"/>
      <c r="B228" s="74"/>
      <c r="C228" s="74"/>
      <c r="D228" s="74"/>
      <c r="E228" s="81"/>
      <c r="F228" s="11"/>
      <c r="G228" s="19"/>
      <c r="H228" s="82"/>
      <c r="I228" s="19"/>
      <c r="J228" s="19"/>
      <c r="K228" s="19"/>
      <c r="L228" s="19"/>
      <c r="M228" s="19"/>
      <c r="N228" s="19"/>
      <c r="O228" s="11"/>
      <c r="P228" s="11"/>
      <c r="Q228" s="11"/>
      <c r="R228" s="11"/>
      <c r="S228" s="20"/>
      <c r="T228" s="21"/>
      <c r="U228" s="115" t="str">
        <f t="shared" si="8"/>
        <v/>
      </c>
    </row>
    <row r="229" spans="1:21" s="22" customFormat="1">
      <c r="A229" s="11"/>
      <c r="B229" s="74"/>
      <c r="C229" s="74"/>
      <c r="D229" s="74"/>
      <c r="E229" s="81"/>
      <c r="F229" s="11"/>
      <c r="G229" s="19"/>
      <c r="H229" s="82"/>
      <c r="I229" s="19"/>
      <c r="J229" s="19"/>
      <c r="K229" s="19"/>
      <c r="L229" s="19"/>
      <c r="M229" s="19"/>
      <c r="N229" s="19"/>
      <c r="O229" s="11"/>
      <c r="P229" s="11"/>
      <c r="Q229" s="11"/>
      <c r="R229" s="11"/>
      <c r="S229" s="20"/>
      <c r="T229" s="21"/>
      <c r="U229" s="115" t="str">
        <f t="shared" si="8"/>
        <v/>
      </c>
    </row>
    <row r="230" spans="1:21" s="22" customFormat="1">
      <c r="A230" s="11"/>
      <c r="B230" s="74"/>
      <c r="C230" s="74"/>
      <c r="D230" s="74"/>
      <c r="E230" s="81"/>
      <c r="F230" s="11"/>
      <c r="G230" s="19"/>
      <c r="H230" s="82"/>
      <c r="I230" s="19"/>
      <c r="J230" s="19"/>
      <c r="K230" s="19"/>
      <c r="L230" s="19"/>
      <c r="M230" s="19"/>
      <c r="N230" s="19"/>
      <c r="O230" s="11"/>
      <c r="P230" s="11"/>
      <c r="Q230" s="11"/>
      <c r="R230" s="11"/>
      <c r="S230" s="20"/>
      <c r="T230" s="21"/>
      <c r="U230" s="115" t="str">
        <f t="shared" si="8"/>
        <v/>
      </c>
    </row>
    <row r="231" spans="1:21" s="22" customFormat="1">
      <c r="A231" s="11"/>
      <c r="B231" s="74"/>
      <c r="C231" s="74"/>
      <c r="D231" s="74"/>
      <c r="E231" s="81"/>
      <c r="F231" s="11"/>
      <c r="G231" s="19"/>
      <c r="H231" s="82"/>
      <c r="I231" s="19"/>
      <c r="J231" s="19"/>
      <c r="K231" s="19"/>
      <c r="L231" s="19"/>
      <c r="M231" s="19"/>
      <c r="N231" s="19"/>
      <c r="O231" s="11"/>
      <c r="P231" s="11"/>
      <c r="Q231" s="11"/>
      <c r="R231" s="11"/>
      <c r="S231" s="20"/>
      <c r="T231" s="21"/>
      <c r="U231" s="115" t="str">
        <f t="shared" si="8"/>
        <v/>
      </c>
    </row>
    <row r="232" spans="1:21" s="22" customFormat="1">
      <c r="A232" s="11"/>
      <c r="B232" s="74"/>
      <c r="C232" s="74"/>
      <c r="D232" s="74"/>
      <c r="E232" s="81"/>
      <c r="F232" s="11"/>
      <c r="G232" s="19"/>
      <c r="H232" s="82"/>
      <c r="I232" s="19"/>
      <c r="J232" s="19"/>
      <c r="K232" s="19"/>
      <c r="L232" s="19"/>
      <c r="M232" s="19"/>
      <c r="N232" s="19"/>
      <c r="O232" s="11"/>
      <c r="P232" s="11"/>
      <c r="Q232" s="11"/>
      <c r="R232" s="11"/>
      <c r="S232" s="20"/>
      <c r="T232" s="21"/>
      <c r="U232" s="115" t="str">
        <f t="shared" si="8"/>
        <v/>
      </c>
    </row>
    <row r="233" spans="1:21" s="22" customFormat="1">
      <c r="A233" s="11"/>
      <c r="B233" s="74"/>
      <c r="C233" s="74"/>
      <c r="D233" s="74"/>
      <c r="E233" s="81"/>
      <c r="F233" s="11"/>
      <c r="G233" s="19"/>
      <c r="H233" s="82"/>
      <c r="I233" s="19"/>
      <c r="J233" s="19"/>
      <c r="K233" s="19"/>
      <c r="L233" s="19"/>
      <c r="M233" s="19"/>
      <c r="N233" s="19"/>
      <c r="O233" s="11"/>
      <c r="P233" s="11"/>
      <c r="Q233" s="11"/>
      <c r="R233" s="11"/>
      <c r="S233" s="20"/>
      <c r="T233" s="21"/>
      <c r="U233" s="115" t="str">
        <f t="shared" si="8"/>
        <v/>
      </c>
    </row>
    <row r="234" spans="1:21" s="22" customFormat="1">
      <c r="A234" s="11"/>
      <c r="B234" s="74"/>
      <c r="C234" s="74"/>
      <c r="D234" s="74"/>
      <c r="E234" s="81"/>
      <c r="F234" s="11"/>
      <c r="G234" s="19"/>
      <c r="H234" s="82"/>
      <c r="I234" s="19"/>
      <c r="J234" s="19"/>
      <c r="K234" s="19"/>
      <c r="L234" s="19"/>
      <c r="M234" s="19"/>
      <c r="N234" s="19"/>
      <c r="O234" s="11"/>
      <c r="P234" s="11"/>
      <c r="Q234" s="11"/>
      <c r="R234" s="11"/>
      <c r="S234" s="20"/>
      <c r="T234" s="21"/>
      <c r="U234" s="115" t="str">
        <f t="shared" si="8"/>
        <v/>
      </c>
    </row>
    <row r="235" spans="1:21" s="22" customFormat="1">
      <c r="A235" s="11"/>
      <c r="B235" s="74"/>
      <c r="C235" s="74"/>
      <c r="D235" s="74"/>
      <c r="E235" s="81"/>
      <c r="F235" s="11"/>
      <c r="G235" s="19"/>
      <c r="H235" s="82"/>
      <c r="I235" s="19"/>
      <c r="J235" s="19"/>
      <c r="K235" s="19"/>
      <c r="L235" s="19"/>
      <c r="M235" s="19"/>
      <c r="N235" s="19"/>
      <c r="O235" s="11"/>
      <c r="P235" s="11"/>
      <c r="Q235" s="11"/>
      <c r="R235" s="11"/>
      <c r="S235" s="20"/>
      <c r="T235" s="21"/>
      <c r="U235" s="115" t="str">
        <f t="shared" si="8"/>
        <v/>
      </c>
    </row>
    <row r="236" spans="1:21" s="22" customFormat="1">
      <c r="A236" s="11"/>
      <c r="B236" s="74"/>
      <c r="C236" s="74"/>
      <c r="D236" s="74"/>
      <c r="E236" s="81"/>
      <c r="F236" s="11"/>
      <c r="G236" s="19"/>
      <c r="H236" s="82"/>
      <c r="I236" s="19"/>
      <c r="J236" s="19"/>
      <c r="K236" s="19"/>
      <c r="L236" s="19"/>
      <c r="M236" s="19"/>
      <c r="N236" s="19"/>
      <c r="O236" s="11"/>
      <c r="P236" s="11"/>
      <c r="Q236" s="11"/>
      <c r="R236" s="11"/>
      <c r="S236" s="20"/>
      <c r="T236" s="21"/>
      <c r="U236" s="115" t="str">
        <f t="shared" si="8"/>
        <v/>
      </c>
    </row>
    <row r="237" spans="1:21" s="22" customFormat="1">
      <c r="A237" s="11"/>
      <c r="B237" s="74"/>
      <c r="C237" s="74"/>
      <c r="D237" s="74"/>
      <c r="E237" s="81"/>
      <c r="F237" s="11"/>
      <c r="G237" s="19"/>
      <c r="H237" s="82"/>
      <c r="I237" s="19"/>
      <c r="J237" s="19"/>
      <c r="K237" s="19"/>
      <c r="L237" s="19"/>
      <c r="M237" s="19"/>
      <c r="N237" s="19"/>
      <c r="O237" s="11"/>
      <c r="P237" s="11"/>
      <c r="Q237" s="11"/>
      <c r="R237" s="11"/>
      <c r="S237" s="23"/>
      <c r="T237" s="21"/>
      <c r="U237" s="115" t="str">
        <f t="shared" si="8"/>
        <v/>
      </c>
    </row>
    <row r="238" spans="1:21" s="24" customFormat="1">
      <c r="A238" s="11"/>
      <c r="B238" s="74"/>
      <c r="C238" s="74"/>
      <c r="D238" s="74"/>
      <c r="E238" s="81"/>
      <c r="F238" s="11"/>
      <c r="G238" s="19"/>
      <c r="H238" s="82"/>
      <c r="I238" s="19"/>
      <c r="J238" s="19"/>
      <c r="K238" s="19"/>
      <c r="L238" s="19"/>
      <c r="M238" s="19"/>
      <c r="N238" s="19"/>
      <c r="O238" s="11"/>
      <c r="P238" s="11"/>
      <c r="Q238" s="11"/>
      <c r="R238" s="11"/>
      <c r="S238" s="23"/>
      <c r="T238" s="23"/>
      <c r="U238" s="115" t="str">
        <f t="shared" si="8"/>
        <v/>
      </c>
    </row>
    <row r="239" spans="1:21" s="24" customFormat="1" ht="14.25" customHeight="1">
      <c r="A239" s="11"/>
      <c r="B239" s="74"/>
      <c r="C239" s="74"/>
      <c r="D239" s="74"/>
      <c r="E239" s="81"/>
      <c r="F239" s="11"/>
      <c r="G239" s="19"/>
      <c r="H239" s="82"/>
      <c r="I239" s="19"/>
      <c r="J239" s="19"/>
      <c r="K239" s="19"/>
      <c r="L239" s="19"/>
      <c r="M239" s="19"/>
      <c r="N239" s="19"/>
      <c r="O239" s="11"/>
      <c r="P239" s="11"/>
      <c r="Q239" s="11"/>
      <c r="R239" s="11"/>
      <c r="S239" s="23"/>
      <c r="T239" s="23"/>
      <c r="U239" s="115" t="str">
        <f t="shared" si="8"/>
        <v/>
      </c>
    </row>
    <row r="240" spans="1:21" s="24" customFormat="1">
      <c r="A240" s="11"/>
      <c r="B240" s="74"/>
      <c r="C240" s="74"/>
      <c r="D240" s="74"/>
      <c r="E240" s="81"/>
      <c r="F240" s="11"/>
      <c r="G240" s="19"/>
      <c r="H240" s="82"/>
      <c r="I240" s="19"/>
      <c r="J240" s="19"/>
      <c r="K240" s="19"/>
      <c r="L240" s="19"/>
      <c r="M240" s="19"/>
      <c r="N240" s="19"/>
      <c r="O240" s="11"/>
      <c r="P240" s="11"/>
      <c r="Q240" s="11"/>
      <c r="R240" s="11"/>
      <c r="S240" s="23"/>
      <c r="T240" s="23"/>
      <c r="U240" s="115" t="str">
        <f t="shared" si="8"/>
        <v/>
      </c>
    </row>
    <row r="241" spans="1:21" s="24" customFormat="1">
      <c r="A241" s="11"/>
      <c r="B241" s="74"/>
      <c r="C241" s="74"/>
      <c r="D241" s="74"/>
      <c r="E241" s="81"/>
      <c r="F241" s="11"/>
      <c r="G241" s="19"/>
      <c r="H241" s="82"/>
      <c r="I241" s="19"/>
      <c r="J241" s="19"/>
      <c r="K241" s="19"/>
      <c r="L241" s="19"/>
      <c r="M241" s="19"/>
      <c r="N241" s="19"/>
      <c r="O241" s="11"/>
      <c r="P241" s="11"/>
      <c r="Q241" s="11"/>
      <c r="R241" s="11"/>
      <c r="S241" s="23"/>
      <c r="T241" s="23"/>
      <c r="U241" s="115" t="str">
        <f t="shared" si="8"/>
        <v/>
      </c>
    </row>
    <row r="242" spans="1:21" s="24" customFormat="1">
      <c r="A242" s="11"/>
      <c r="B242" s="74"/>
      <c r="C242" s="74"/>
      <c r="D242" s="74"/>
      <c r="E242" s="81"/>
      <c r="F242" s="11"/>
      <c r="G242" s="19"/>
      <c r="H242" s="82"/>
      <c r="I242" s="19"/>
      <c r="J242" s="19"/>
      <c r="K242" s="19"/>
      <c r="L242" s="19"/>
      <c r="M242" s="19"/>
      <c r="N242" s="19"/>
      <c r="O242" s="11"/>
      <c r="P242" s="11"/>
      <c r="Q242" s="11"/>
      <c r="R242" s="11"/>
      <c r="S242" s="9"/>
      <c r="T242" s="23"/>
      <c r="U242" s="115" t="str">
        <f t="shared" si="8"/>
        <v/>
      </c>
    </row>
    <row r="243" spans="1:21" s="24" customFormat="1">
      <c r="A243" s="11"/>
      <c r="B243" s="74"/>
      <c r="C243" s="74"/>
      <c r="D243" s="74"/>
      <c r="E243" s="81"/>
      <c r="F243" s="11"/>
      <c r="G243" s="19"/>
      <c r="H243" s="82"/>
      <c r="I243" s="19"/>
      <c r="J243" s="19"/>
      <c r="K243" s="19"/>
      <c r="L243" s="19"/>
      <c r="M243" s="19"/>
      <c r="N243" s="19"/>
      <c r="O243" s="11"/>
      <c r="P243" s="11"/>
      <c r="Q243" s="11"/>
      <c r="R243" s="11"/>
      <c r="S243" s="6"/>
      <c r="T243" s="9"/>
      <c r="U243" s="115" t="str">
        <f t="shared" si="8"/>
        <v/>
      </c>
    </row>
    <row r="244" spans="1:21" s="22" customFormat="1">
      <c r="A244" s="11"/>
      <c r="B244" s="74"/>
      <c r="C244" s="74"/>
      <c r="D244" s="74"/>
      <c r="E244" s="81"/>
      <c r="F244" s="11"/>
      <c r="G244" s="19"/>
      <c r="H244" s="82"/>
      <c r="I244" s="19"/>
      <c r="J244" s="19"/>
      <c r="K244" s="19"/>
      <c r="L244" s="19"/>
      <c r="M244" s="19"/>
      <c r="N244" s="19"/>
      <c r="O244" s="11"/>
      <c r="P244" s="11"/>
      <c r="Q244" s="11"/>
      <c r="R244" s="11"/>
      <c r="S244" s="6"/>
      <c r="T244" s="6"/>
      <c r="U244" s="115" t="str">
        <f t="shared" si="8"/>
        <v/>
      </c>
    </row>
    <row r="245" spans="1:21" s="22" customFormat="1">
      <c r="A245" s="11"/>
      <c r="B245" s="74"/>
      <c r="C245" s="74"/>
      <c r="D245" s="74"/>
      <c r="E245" s="81"/>
      <c r="F245" s="11"/>
      <c r="G245" s="19"/>
      <c r="H245" s="82"/>
      <c r="I245" s="19"/>
      <c r="J245" s="19"/>
      <c r="K245" s="19"/>
      <c r="L245" s="19"/>
      <c r="M245" s="19"/>
      <c r="N245" s="19"/>
      <c r="O245" s="11"/>
      <c r="P245" s="11"/>
      <c r="Q245" s="11"/>
      <c r="R245" s="11"/>
      <c r="S245" s="6"/>
      <c r="T245" s="6"/>
      <c r="U245" s="115" t="str">
        <f t="shared" si="8"/>
        <v/>
      </c>
    </row>
    <row r="246" spans="1:21" s="22" customFormat="1" ht="15" customHeight="1">
      <c r="A246" s="11"/>
      <c r="B246" s="74"/>
      <c r="C246" s="74"/>
      <c r="D246" s="74"/>
      <c r="E246" s="81"/>
      <c r="F246" s="11"/>
      <c r="G246" s="19"/>
      <c r="H246" s="82"/>
      <c r="I246" s="19"/>
      <c r="J246" s="19"/>
      <c r="K246" s="19"/>
      <c r="L246" s="19"/>
      <c r="M246" s="19"/>
      <c r="N246" s="19"/>
      <c r="O246" s="11"/>
      <c r="P246" s="11"/>
      <c r="Q246" s="11"/>
      <c r="R246" s="11"/>
      <c r="S246" s="6"/>
      <c r="T246" s="6"/>
      <c r="U246" s="115" t="str">
        <f t="shared" si="8"/>
        <v/>
      </c>
    </row>
    <row r="247" spans="1:21" s="22" customFormat="1">
      <c r="A247" s="11"/>
      <c r="B247" s="74"/>
      <c r="C247" s="74"/>
      <c r="D247" s="74"/>
      <c r="E247" s="81"/>
      <c r="F247" s="11"/>
      <c r="G247" s="19"/>
      <c r="H247" s="82"/>
      <c r="I247" s="19"/>
      <c r="J247" s="19"/>
      <c r="K247" s="19"/>
      <c r="L247" s="19"/>
      <c r="M247" s="19"/>
      <c r="N247" s="19"/>
      <c r="O247" s="11"/>
      <c r="P247" s="11"/>
      <c r="Q247" s="11"/>
      <c r="R247" s="11"/>
      <c r="S247" s="6"/>
      <c r="T247" s="6"/>
      <c r="U247" s="115" t="str">
        <f t="shared" si="8"/>
        <v/>
      </c>
    </row>
    <row r="248" spans="1:21" s="22" customFormat="1">
      <c r="A248" s="11"/>
      <c r="B248" s="74"/>
      <c r="C248" s="74"/>
      <c r="D248" s="74"/>
      <c r="E248" s="81"/>
      <c r="F248" s="11"/>
      <c r="G248" s="19"/>
      <c r="H248" s="82"/>
      <c r="I248" s="19"/>
      <c r="J248" s="19"/>
      <c r="K248" s="19"/>
      <c r="L248" s="19"/>
      <c r="M248" s="19"/>
      <c r="N248" s="19"/>
      <c r="O248" s="11"/>
      <c r="P248" s="11"/>
      <c r="Q248" s="11"/>
      <c r="R248" s="11"/>
      <c r="S248" s="6"/>
      <c r="T248" s="6"/>
      <c r="U248" s="115" t="str">
        <f t="shared" si="8"/>
        <v/>
      </c>
    </row>
    <row r="249" spans="1:21" s="22" customFormat="1" ht="15" customHeight="1">
      <c r="A249" s="11"/>
      <c r="B249" s="74"/>
      <c r="C249" s="74"/>
      <c r="D249" s="74"/>
      <c r="E249" s="81"/>
      <c r="F249" s="11"/>
      <c r="G249" s="19"/>
      <c r="H249" s="82"/>
      <c r="I249" s="19"/>
      <c r="J249" s="19"/>
      <c r="K249" s="19"/>
      <c r="L249" s="19"/>
      <c r="M249" s="19"/>
      <c r="N249" s="19"/>
      <c r="O249" s="11"/>
      <c r="P249" s="11"/>
      <c r="Q249" s="11"/>
      <c r="R249" s="11"/>
      <c r="S249" s="6"/>
      <c r="T249" s="6"/>
      <c r="U249" s="115" t="str">
        <f t="shared" si="8"/>
        <v/>
      </c>
    </row>
    <row r="250" spans="1:21" s="22" customFormat="1">
      <c r="A250" s="11"/>
      <c r="B250" s="74"/>
      <c r="C250" s="74"/>
      <c r="D250" s="74"/>
      <c r="E250" s="81"/>
      <c r="F250" s="11"/>
      <c r="G250" s="19"/>
      <c r="H250" s="82"/>
      <c r="I250" s="19"/>
      <c r="J250" s="19"/>
      <c r="K250" s="19"/>
      <c r="L250" s="19"/>
      <c r="M250" s="19"/>
      <c r="N250" s="19"/>
      <c r="O250" s="11"/>
      <c r="P250" s="11"/>
      <c r="Q250" s="11"/>
      <c r="R250" s="11"/>
      <c r="S250" s="20"/>
      <c r="T250" s="6"/>
      <c r="U250" s="115" t="str">
        <f t="shared" si="8"/>
        <v/>
      </c>
    </row>
    <row r="251" spans="1:21" s="22" customFormat="1">
      <c r="A251" s="11"/>
      <c r="B251" s="74"/>
      <c r="C251" s="74"/>
      <c r="D251" s="74"/>
      <c r="E251" s="81"/>
      <c r="F251" s="11"/>
      <c r="G251" s="19"/>
      <c r="H251" s="82"/>
      <c r="I251" s="19"/>
      <c r="J251" s="19"/>
      <c r="K251" s="19"/>
      <c r="L251" s="19"/>
      <c r="M251" s="19"/>
      <c r="N251" s="19"/>
      <c r="O251" s="11"/>
      <c r="P251" s="11"/>
      <c r="Q251" s="11"/>
      <c r="R251" s="11"/>
      <c r="S251" s="20"/>
      <c r="T251" s="21"/>
      <c r="U251" s="115" t="str">
        <f t="shared" si="8"/>
        <v/>
      </c>
    </row>
    <row r="252" spans="1:21" s="22" customFormat="1">
      <c r="A252" s="11"/>
      <c r="B252" s="74"/>
      <c r="C252" s="74"/>
      <c r="D252" s="74"/>
      <c r="E252" s="81"/>
      <c r="F252" s="11"/>
      <c r="G252" s="19"/>
      <c r="H252" s="82"/>
      <c r="I252" s="19"/>
      <c r="J252" s="19"/>
      <c r="K252" s="19"/>
      <c r="L252" s="19"/>
      <c r="M252" s="19"/>
      <c r="N252" s="19"/>
      <c r="O252" s="11"/>
      <c r="P252" s="11"/>
      <c r="Q252" s="11"/>
      <c r="R252" s="11"/>
      <c r="S252" s="20"/>
      <c r="T252" s="21"/>
      <c r="U252" s="115" t="str">
        <f t="shared" si="8"/>
        <v/>
      </c>
    </row>
    <row r="253" spans="1:21" s="22" customFormat="1">
      <c r="A253" s="11"/>
      <c r="B253" s="74"/>
      <c r="C253" s="74"/>
      <c r="D253" s="74"/>
      <c r="E253" s="81"/>
      <c r="F253" s="11"/>
      <c r="G253" s="19"/>
      <c r="H253" s="82"/>
      <c r="I253" s="19"/>
      <c r="J253" s="19"/>
      <c r="K253" s="19"/>
      <c r="L253" s="19"/>
      <c r="M253" s="19"/>
      <c r="N253" s="19"/>
      <c r="O253" s="11"/>
      <c r="P253" s="11"/>
      <c r="Q253" s="11"/>
      <c r="R253" s="11"/>
      <c r="S253" s="20"/>
      <c r="T253" s="21"/>
      <c r="U253" s="115" t="str">
        <f t="shared" si="8"/>
        <v/>
      </c>
    </row>
    <row r="254" spans="1:21" s="22" customFormat="1">
      <c r="A254" s="11"/>
      <c r="B254" s="74"/>
      <c r="C254" s="74"/>
      <c r="D254" s="74"/>
      <c r="E254" s="81"/>
      <c r="F254" s="11"/>
      <c r="G254" s="19"/>
      <c r="H254" s="82"/>
      <c r="I254" s="19"/>
      <c r="J254" s="19"/>
      <c r="K254" s="19"/>
      <c r="L254" s="19"/>
      <c r="M254" s="19"/>
      <c r="N254" s="19"/>
      <c r="O254" s="11"/>
      <c r="P254" s="11"/>
      <c r="Q254" s="11"/>
      <c r="R254" s="11"/>
      <c r="S254" s="23"/>
      <c r="T254" s="21"/>
      <c r="U254" s="115" t="str">
        <f t="shared" si="8"/>
        <v/>
      </c>
    </row>
    <row r="255" spans="1:21" s="24" customFormat="1">
      <c r="A255" s="11"/>
      <c r="B255" s="74"/>
      <c r="C255" s="74"/>
      <c r="D255" s="74"/>
      <c r="E255" s="81"/>
      <c r="F255" s="11"/>
      <c r="G255" s="19"/>
      <c r="H255" s="82"/>
      <c r="I255" s="19"/>
      <c r="J255" s="19"/>
      <c r="K255" s="19"/>
      <c r="L255" s="19"/>
      <c r="M255" s="19"/>
      <c r="N255" s="19"/>
      <c r="O255" s="11"/>
      <c r="P255" s="11"/>
      <c r="Q255" s="11"/>
      <c r="R255" s="11"/>
      <c r="S255" s="23"/>
      <c r="T255" s="23"/>
      <c r="U255" s="115" t="str">
        <f t="shared" si="8"/>
        <v/>
      </c>
    </row>
    <row r="256" spans="1:21" s="24" customFormat="1" ht="14.25" customHeight="1">
      <c r="A256" s="11"/>
      <c r="B256" s="74"/>
      <c r="C256" s="74"/>
      <c r="D256" s="74"/>
      <c r="E256" s="81"/>
      <c r="F256" s="11"/>
      <c r="G256" s="19"/>
      <c r="H256" s="82"/>
      <c r="I256" s="19"/>
      <c r="J256" s="19"/>
      <c r="K256" s="19"/>
      <c r="L256" s="19"/>
      <c r="M256" s="19"/>
      <c r="N256" s="19"/>
      <c r="O256" s="11"/>
      <c r="P256" s="11"/>
      <c r="Q256" s="11"/>
      <c r="R256" s="11"/>
      <c r="S256" s="23"/>
      <c r="T256" s="23"/>
      <c r="U256" s="115" t="str">
        <f t="shared" si="8"/>
        <v/>
      </c>
    </row>
    <row r="257" spans="1:21" s="24" customFormat="1">
      <c r="A257" s="11"/>
      <c r="B257" s="74"/>
      <c r="C257" s="74"/>
      <c r="D257" s="74"/>
      <c r="E257" s="81"/>
      <c r="F257" s="11"/>
      <c r="G257" s="19"/>
      <c r="H257" s="82"/>
      <c r="I257" s="19"/>
      <c r="J257" s="19"/>
      <c r="K257" s="19"/>
      <c r="L257" s="19"/>
      <c r="M257" s="19"/>
      <c r="N257" s="19"/>
      <c r="O257" s="11"/>
      <c r="P257" s="11"/>
      <c r="Q257" s="11"/>
      <c r="R257" s="11"/>
      <c r="S257" s="23"/>
      <c r="T257" s="23"/>
      <c r="U257" s="115" t="str">
        <f t="shared" si="8"/>
        <v/>
      </c>
    </row>
    <row r="258" spans="1:21" s="24" customFormat="1">
      <c r="A258" s="11"/>
      <c r="B258" s="74"/>
      <c r="C258" s="74"/>
      <c r="D258" s="74"/>
      <c r="E258" s="81"/>
      <c r="F258" s="11"/>
      <c r="G258" s="19"/>
      <c r="H258" s="82"/>
      <c r="I258" s="19"/>
      <c r="J258" s="19"/>
      <c r="K258" s="19"/>
      <c r="L258" s="19"/>
      <c r="M258" s="19"/>
      <c r="N258" s="19"/>
      <c r="O258" s="11"/>
      <c r="P258" s="11"/>
      <c r="Q258" s="11"/>
      <c r="R258" s="11"/>
      <c r="S258" s="23"/>
      <c r="T258" s="23"/>
      <c r="U258" s="115" t="str">
        <f t="shared" si="8"/>
        <v/>
      </c>
    </row>
    <row r="259" spans="1:21" s="24" customFormat="1">
      <c r="A259" s="11"/>
      <c r="B259" s="74"/>
      <c r="C259" s="74"/>
      <c r="D259" s="74"/>
      <c r="E259" s="81"/>
      <c r="F259" s="11"/>
      <c r="G259" s="19"/>
      <c r="H259" s="82"/>
      <c r="I259" s="19"/>
      <c r="J259" s="19"/>
      <c r="K259" s="19"/>
      <c r="L259" s="19"/>
      <c r="M259" s="19"/>
      <c r="N259" s="19"/>
      <c r="O259" s="11"/>
      <c r="P259" s="11"/>
      <c r="Q259" s="11"/>
      <c r="R259" s="11"/>
      <c r="S259" s="9"/>
      <c r="T259" s="23"/>
      <c r="U259" s="115" t="str">
        <f t="shared" si="8"/>
        <v/>
      </c>
    </row>
    <row r="260" spans="1:21" s="24" customFormat="1">
      <c r="A260" s="11"/>
      <c r="B260" s="74"/>
      <c r="C260" s="74"/>
      <c r="D260" s="74"/>
      <c r="E260" s="81"/>
      <c r="F260" s="11"/>
      <c r="G260" s="19"/>
      <c r="H260" s="82"/>
      <c r="I260" s="19"/>
      <c r="J260" s="19"/>
      <c r="K260" s="19"/>
      <c r="L260" s="19"/>
      <c r="M260" s="19"/>
      <c r="N260" s="19"/>
      <c r="O260" s="11"/>
      <c r="P260" s="11"/>
      <c r="Q260" s="11"/>
      <c r="R260" s="11"/>
      <c r="S260" s="6"/>
      <c r="T260" s="9"/>
      <c r="U260" s="115" t="str">
        <f t="shared" si="8"/>
        <v/>
      </c>
    </row>
    <row r="261" spans="1:21" s="22" customFormat="1">
      <c r="A261" s="11"/>
      <c r="B261" s="74"/>
      <c r="C261" s="74"/>
      <c r="D261" s="74"/>
      <c r="E261" s="81"/>
      <c r="F261" s="11"/>
      <c r="G261" s="19"/>
      <c r="H261" s="82"/>
      <c r="I261" s="19"/>
      <c r="J261" s="19"/>
      <c r="K261" s="19"/>
      <c r="L261" s="19"/>
      <c r="M261" s="19"/>
      <c r="N261" s="19"/>
      <c r="O261" s="11"/>
      <c r="P261" s="11"/>
      <c r="Q261" s="11"/>
      <c r="R261" s="11"/>
      <c r="S261" s="6"/>
      <c r="T261" s="6"/>
      <c r="U261" s="115" t="str">
        <f t="shared" si="8"/>
        <v/>
      </c>
    </row>
    <row r="262" spans="1:21" s="22" customFormat="1">
      <c r="A262" s="11"/>
      <c r="B262" s="74"/>
      <c r="C262" s="74"/>
      <c r="D262" s="74"/>
      <c r="E262" s="81"/>
      <c r="F262" s="11"/>
      <c r="G262" s="19"/>
      <c r="H262" s="82"/>
      <c r="I262" s="19"/>
      <c r="J262" s="19"/>
      <c r="K262" s="19"/>
      <c r="L262" s="19"/>
      <c r="M262" s="19"/>
      <c r="N262" s="19"/>
      <c r="O262" s="11"/>
      <c r="P262" s="11"/>
      <c r="Q262" s="11"/>
      <c r="R262" s="11"/>
      <c r="S262" s="6"/>
      <c r="T262" s="6"/>
      <c r="U262" s="115" t="str">
        <f t="shared" si="8"/>
        <v/>
      </c>
    </row>
    <row r="263" spans="1:21" s="22" customFormat="1" ht="15" customHeight="1">
      <c r="A263" s="11"/>
      <c r="B263" s="74"/>
      <c r="C263" s="74"/>
      <c r="D263" s="74"/>
      <c r="E263" s="81"/>
      <c r="F263" s="11"/>
      <c r="G263" s="19"/>
      <c r="H263" s="82"/>
      <c r="I263" s="19"/>
      <c r="J263" s="19"/>
      <c r="K263" s="19"/>
      <c r="L263" s="19"/>
      <c r="M263" s="19"/>
      <c r="N263" s="19"/>
      <c r="O263" s="11"/>
      <c r="P263" s="11"/>
      <c r="Q263" s="11"/>
      <c r="R263" s="11"/>
      <c r="S263" s="6"/>
      <c r="T263" s="6"/>
      <c r="U263" s="115" t="str">
        <f t="shared" si="8"/>
        <v/>
      </c>
    </row>
    <row r="264" spans="1:21" s="22" customFormat="1">
      <c r="A264" s="11"/>
      <c r="B264" s="74"/>
      <c r="C264" s="74"/>
      <c r="D264" s="74"/>
      <c r="E264" s="81"/>
      <c r="F264" s="11"/>
      <c r="G264" s="19"/>
      <c r="H264" s="82"/>
      <c r="I264" s="19"/>
      <c r="J264" s="19"/>
      <c r="K264" s="19"/>
      <c r="L264" s="19"/>
      <c r="M264" s="19"/>
      <c r="N264" s="19"/>
      <c r="O264" s="11"/>
      <c r="P264" s="11"/>
      <c r="Q264" s="11"/>
      <c r="R264" s="11"/>
      <c r="S264" s="6"/>
      <c r="T264" s="6"/>
      <c r="U264" s="115" t="str">
        <f t="shared" si="8"/>
        <v/>
      </c>
    </row>
    <row r="265" spans="1:21" s="22" customFormat="1">
      <c r="A265" s="11"/>
      <c r="B265" s="74"/>
      <c r="C265" s="74"/>
      <c r="D265" s="74"/>
      <c r="E265" s="81"/>
      <c r="F265" s="11"/>
      <c r="G265" s="19"/>
      <c r="H265" s="82"/>
      <c r="I265" s="19"/>
      <c r="J265" s="19"/>
      <c r="K265" s="19"/>
      <c r="L265" s="19"/>
      <c r="M265" s="19"/>
      <c r="N265" s="19"/>
      <c r="O265" s="11"/>
      <c r="P265" s="11"/>
      <c r="Q265" s="11"/>
      <c r="R265" s="11"/>
      <c r="S265" s="6"/>
      <c r="T265" s="6"/>
      <c r="U265" s="115" t="str">
        <f t="shared" si="8"/>
        <v/>
      </c>
    </row>
    <row r="266" spans="1:21" s="22" customFormat="1" ht="15" customHeight="1">
      <c r="A266" s="11"/>
      <c r="B266" s="74"/>
      <c r="C266" s="74"/>
      <c r="D266" s="74"/>
      <c r="E266" s="81"/>
      <c r="F266" s="11"/>
      <c r="G266" s="19"/>
      <c r="H266" s="82"/>
      <c r="I266" s="19"/>
      <c r="J266" s="19"/>
      <c r="K266" s="19"/>
      <c r="L266" s="19"/>
      <c r="M266" s="19"/>
      <c r="N266" s="19"/>
      <c r="O266" s="11"/>
      <c r="P266" s="11"/>
      <c r="Q266" s="11"/>
      <c r="R266" s="11"/>
      <c r="S266" s="6"/>
      <c r="T266" s="6"/>
      <c r="U266" s="115" t="str">
        <f t="shared" si="8"/>
        <v/>
      </c>
    </row>
    <row r="267" spans="1:21" s="22" customFormat="1">
      <c r="A267" s="11"/>
      <c r="B267" s="74"/>
      <c r="C267" s="74"/>
      <c r="D267" s="74"/>
      <c r="E267" s="81"/>
      <c r="F267" s="6"/>
      <c r="G267" s="19"/>
      <c r="H267" s="82"/>
      <c r="I267" s="19"/>
      <c r="J267" s="19"/>
      <c r="K267" s="19"/>
      <c r="L267" s="19"/>
      <c r="M267" s="19"/>
      <c r="N267" s="19"/>
      <c r="O267" s="11"/>
      <c r="P267" s="11"/>
      <c r="Q267" s="11"/>
      <c r="R267" s="11"/>
      <c r="S267" s="6"/>
      <c r="T267" s="6"/>
      <c r="U267" s="115" t="str">
        <f t="shared" si="8"/>
        <v/>
      </c>
    </row>
    <row r="268" spans="1:21" s="22" customFormat="1">
      <c r="A268" s="11"/>
      <c r="B268" s="74"/>
      <c r="C268" s="74"/>
      <c r="D268" s="74"/>
      <c r="E268" s="6"/>
      <c r="F268" s="6"/>
      <c r="G268" s="5"/>
      <c r="H268" s="5"/>
      <c r="I268" s="5"/>
      <c r="J268" s="5"/>
      <c r="K268" s="5"/>
      <c r="L268" s="5"/>
      <c r="M268" s="5"/>
      <c r="N268" s="6"/>
      <c r="O268" s="6"/>
      <c r="P268" s="6"/>
      <c r="Q268" s="6"/>
      <c r="R268" s="6"/>
      <c r="S268" s="6"/>
      <c r="T268" s="6"/>
      <c r="U268" s="115" t="str">
        <f t="shared" si="8"/>
        <v/>
      </c>
    </row>
    <row r="269" spans="1:21" s="22" customFormat="1" ht="15" customHeight="1">
      <c r="A269" s="11"/>
      <c r="B269" s="76"/>
      <c r="C269" s="76"/>
      <c r="D269" s="76"/>
      <c r="E269" s="6"/>
      <c r="F269" s="6"/>
      <c r="G269" s="5"/>
      <c r="H269" s="5"/>
      <c r="I269" s="5"/>
      <c r="J269" s="5"/>
      <c r="K269" s="5"/>
      <c r="L269" s="5"/>
      <c r="M269" s="5"/>
      <c r="N269" s="6"/>
      <c r="O269" s="6"/>
      <c r="P269" s="6"/>
      <c r="Q269" s="6"/>
      <c r="R269" s="6"/>
      <c r="S269" s="6"/>
      <c r="T269" s="6"/>
      <c r="U269" s="115" t="str">
        <f t="shared" si="8"/>
        <v/>
      </c>
    </row>
    <row r="270" spans="1:21" s="22" customFormat="1">
      <c r="A270" s="6"/>
      <c r="B270" s="76"/>
      <c r="C270" s="76"/>
      <c r="D270" s="76"/>
      <c r="E270" s="6"/>
      <c r="F270" s="6"/>
      <c r="G270" s="5"/>
      <c r="H270" s="5"/>
      <c r="I270" s="5"/>
      <c r="J270" s="5"/>
      <c r="K270" s="5"/>
      <c r="L270" s="5"/>
      <c r="M270" s="5"/>
      <c r="N270" s="6"/>
      <c r="O270" s="6"/>
      <c r="P270" s="6"/>
      <c r="Q270" s="6"/>
      <c r="R270" s="6"/>
      <c r="S270" s="6"/>
      <c r="T270" s="6"/>
      <c r="U270" s="115" t="str">
        <f t="shared" si="8"/>
        <v/>
      </c>
    </row>
    <row r="271" spans="1:21">
      <c r="A271" s="6"/>
      <c r="B271" s="76"/>
      <c r="C271" s="76"/>
      <c r="D271" s="76"/>
      <c r="N271" s="6"/>
      <c r="U271" s="116"/>
    </row>
    <row r="272" spans="1:21">
      <c r="A272" s="6"/>
      <c r="B272" s="76"/>
      <c r="C272" s="76"/>
      <c r="D272" s="76"/>
      <c r="N272" s="6"/>
      <c r="U272" s="116"/>
    </row>
    <row r="273" spans="1:21">
      <c r="A273" s="6"/>
      <c r="B273" s="76"/>
      <c r="C273" s="76"/>
      <c r="D273" s="76"/>
      <c r="N273" s="6"/>
    </row>
    <row r="274" spans="1:21">
      <c r="A274" s="6"/>
      <c r="B274" s="76"/>
      <c r="C274" s="76"/>
      <c r="D274" s="76"/>
      <c r="N274" s="6"/>
      <c r="O274" s="12"/>
      <c r="P274" s="12"/>
      <c r="Q274" s="12"/>
      <c r="R274" s="12"/>
      <c r="S274" s="12"/>
      <c r="T274" s="12"/>
      <c r="U274" s="12"/>
    </row>
    <row r="275" spans="1:21">
      <c r="A275" s="6"/>
      <c r="B275" s="76"/>
      <c r="C275" s="76"/>
      <c r="D275" s="76"/>
      <c r="N275" s="6"/>
      <c r="O275" s="12"/>
      <c r="P275" s="12"/>
      <c r="Q275" s="12"/>
      <c r="R275" s="12"/>
      <c r="S275" s="12"/>
      <c r="T275" s="12"/>
      <c r="U275" s="12"/>
    </row>
    <row r="276" spans="1:21">
      <c r="A276" s="6"/>
      <c r="B276" s="76"/>
      <c r="C276" s="76"/>
      <c r="D276" s="76"/>
      <c r="N276" s="6"/>
      <c r="O276" s="12"/>
      <c r="P276" s="12"/>
      <c r="Q276" s="12"/>
      <c r="R276" s="12"/>
      <c r="S276" s="12"/>
      <c r="T276" s="12"/>
      <c r="U276" s="12"/>
    </row>
    <row r="277" spans="1:21">
      <c r="A277" s="6"/>
      <c r="B277" s="76"/>
      <c r="C277" s="76"/>
      <c r="D277" s="76"/>
      <c r="N277" s="6"/>
      <c r="O277" s="12"/>
      <c r="P277" s="12"/>
      <c r="Q277" s="12"/>
      <c r="R277" s="12"/>
      <c r="S277" s="12"/>
      <c r="T277" s="12"/>
      <c r="U277" s="12"/>
    </row>
    <row r="278" spans="1:21">
      <c r="A278" s="6"/>
      <c r="B278" s="76"/>
      <c r="C278" s="76"/>
      <c r="D278" s="76"/>
      <c r="N278" s="6"/>
      <c r="O278" s="12"/>
      <c r="P278" s="12"/>
      <c r="Q278" s="12"/>
      <c r="R278" s="12"/>
      <c r="S278" s="12"/>
      <c r="T278" s="12"/>
      <c r="U278" s="12"/>
    </row>
    <row r="279" spans="1:21">
      <c r="A279" s="6"/>
      <c r="B279" s="76"/>
      <c r="C279" s="76"/>
      <c r="D279" s="76"/>
      <c r="N279" s="6"/>
      <c r="O279" s="12"/>
      <c r="P279" s="12"/>
      <c r="Q279" s="12"/>
      <c r="R279" s="12"/>
      <c r="S279" s="12"/>
      <c r="T279" s="12"/>
      <c r="U279" s="12"/>
    </row>
    <row r="280" spans="1:21">
      <c r="A280" s="6"/>
      <c r="B280" s="76"/>
      <c r="C280" s="76"/>
      <c r="D280" s="76"/>
      <c r="N280" s="6"/>
      <c r="O280" s="12"/>
      <c r="P280" s="12"/>
      <c r="Q280" s="12"/>
      <c r="R280" s="12"/>
      <c r="S280" s="12"/>
      <c r="T280" s="12"/>
      <c r="U280" s="12"/>
    </row>
    <row r="281" spans="1:21">
      <c r="A281" s="6"/>
      <c r="B281" s="76"/>
      <c r="C281" s="76"/>
      <c r="D281" s="76"/>
      <c r="N281" s="6"/>
      <c r="O281" s="12"/>
      <c r="P281" s="12"/>
      <c r="Q281" s="12"/>
      <c r="R281" s="12"/>
      <c r="S281" s="12"/>
      <c r="T281" s="12"/>
      <c r="U281" s="12"/>
    </row>
    <row r="282" spans="1:21">
      <c r="A282" s="6"/>
      <c r="B282" s="76"/>
      <c r="C282" s="76"/>
      <c r="D282" s="76"/>
      <c r="N282" s="6"/>
      <c r="O282" s="12"/>
      <c r="P282" s="12"/>
      <c r="Q282" s="12"/>
      <c r="R282" s="12"/>
      <c r="S282" s="12"/>
      <c r="T282" s="12"/>
      <c r="U282" s="12"/>
    </row>
    <row r="283" spans="1:21">
      <c r="A283" s="6"/>
      <c r="B283" s="76"/>
      <c r="C283" s="76"/>
      <c r="D283" s="76"/>
      <c r="N283" s="6"/>
      <c r="O283" s="12"/>
      <c r="P283" s="12"/>
      <c r="Q283" s="12"/>
      <c r="R283" s="12"/>
      <c r="S283" s="12"/>
      <c r="T283" s="12"/>
      <c r="U283" s="12"/>
    </row>
    <row r="284" spans="1:21">
      <c r="A284" s="6"/>
      <c r="B284" s="76"/>
      <c r="C284" s="76"/>
      <c r="D284" s="76"/>
      <c r="N284" s="6"/>
      <c r="O284" s="12"/>
      <c r="P284" s="12"/>
      <c r="Q284" s="12"/>
      <c r="R284" s="12"/>
      <c r="S284" s="12"/>
      <c r="T284" s="12"/>
      <c r="U284" s="12"/>
    </row>
    <row r="285" spans="1:21">
      <c r="A285" s="6"/>
      <c r="B285" s="76"/>
      <c r="C285" s="76"/>
      <c r="D285" s="76"/>
      <c r="N285" s="6"/>
      <c r="O285" s="12"/>
      <c r="P285" s="12"/>
      <c r="Q285" s="12"/>
      <c r="R285" s="12"/>
      <c r="S285" s="12"/>
      <c r="T285" s="12"/>
      <c r="U285" s="12"/>
    </row>
    <row r="286" spans="1:21">
      <c r="A286" s="6"/>
      <c r="B286" s="76"/>
      <c r="C286" s="76"/>
      <c r="D286" s="76"/>
      <c r="N286" s="6"/>
      <c r="O286" s="12"/>
      <c r="P286" s="12"/>
      <c r="Q286" s="12"/>
      <c r="R286" s="12"/>
      <c r="S286" s="12"/>
      <c r="T286" s="12"/>
      <c r="U286" s="12"/>
    </row>
    <row r="287" spans="1:21">
      <c r="A287" s="6"/>
      <c r="B287" s="76"/>
      <c r="C287" s="76"/>
      <c r="D287" s="76"/>
      <c r="N287" s="6"/>
      <c r="O287" s="12"/>
      <c r="P287" s="12"/>
      <c r="Q287" s="12"/>
      <c r="R287" s="12"/>
      <c r="S287" s="12"/>
      <c r="T287" s="12"/>
      <c r="U287" s="12"/>
    </row>
    <row r="288" spans="1:21">
      <c r="A288" s="6"/>
      <c r="B288" s="76"/>
      <c r="C288" s="76"/>
      <c r="D288" s="76"/>
      <c r="N288" s="6"/>
      <c r="O288" s="12"/>
      <c r="P288" s="12"/>
      <c r="Q288" s="12"/>
      <c r="R288" s="12"/>
      <c r="S288" s="12"/>
      <c r="T288" s="12"/>
      <c r="U288" s="12"/>
    </row>
    <row r="289" spans="1:21">
      <c r="A289" s="6"/>
      <c r="B289" s="76"/>
      <c r="C289" s="76"/>
      <c r="D289" s="76"/>
      <c r="N289" s="6"/>
      <c r="O289" s="12"/>
      <c r="P289" s="12"/>
      <c r="Q289" s="12"/>
      <c r="R289" s="12"/>
      <c r="S289" s="12"/>
      <c r="T289" s="12"/>
      <c r="U289" s="12"/>
    </row>
    <row r="290" spans="1:21">
      <c r="A290" s="6"/>
      <c r="B290" s="76"/>
      <c r="C290" s="76"/>
      <c r="D290" s="76"/>
      <c r="N290" s="6"/>
      <c r="O290" s="12"/>
      <c r="P290" s="12"/>
      <c r="Q290" s="12"/>
      <c r="R290" s="12"/>
      <c r="S290" s="12"/>
      <c r="T290" s="12"/>
      <c r="U290" s="12"/>
    </row>
    <row r="291" spans="1:21">
      <c r="A291" s="6"/>
      <c r="B291" s="76"/>
      <c r="C291" s="76"/>
      <c r="D291" s="76"/>
      <c r="N291" s="6"/>
      <c r="O291" s="12"/>
      <c r="P291" s="12"/>
      <c r="Q291" s="12"/>
      <c r="R291" s="12"/>
      <c r="S291" s="12"/>
      <c r="T291" s="12"/>
      <c r="U291" s="12"/>
    </row>
    <row r="292" spans="1:21">
      <c r="A292" s="6"/>
      <c r="B292" s="76"/>
      <c r="C292" s="76"/>
      <c r="D292" s="76"/>
      <c r="N292" s="6"/>
      <c r="O292" s="12"/>
      <c r="P292" s="12"/>
      <c r="Q292" s="12"/>
      <c r="R292" s="12"/>
      <c r="S292" s="12"/>
      <c r="T292" s="12"/>
      <c r="U292" s="12"/>
    </row>
    <row r="293" spans="1:21">
      <c r="A293" s="6"/>
      <c r="B293" s="76"/>
      <c r="C293" s="76"/>
      <c r="D293" s="76"/>
      <c r="N293" s="6"/>
      <c r="O293" s="12"/>
      <c r="P293" s="12"/>
      <c r="Q293" s="12"/>
      <c r="R293" s="12"/>
      <c r="S293" s="12"/>
      <c r="T293" s="12"/>
      <c r="U293" s="12"/>
    </row>
    <row r="294" spans="1:21">
      <c r="A294" s="6"/>
      <c r="B294" s="76"/>
      <c r="C294" s="76"/>
      <c r="D294" s="76"/>
      <c r="N294" s="6"/>
      <c r="O294" s="12"/>
      <c r="P294" s="12"/>
      <c r="Q294" s="12"/>
      <c r="R294" s="12"/>
      <c r="S294" s="12"/>
      <c r="T294" s="12"/>
      <c r="U294" s="12"/>
    </row>
    <row r="295" spans="1:21">
      <c r="A295" s="6"/>
      <c r="B295" s="76"/>
      <c r="C295" s="76"/>
      <c r="D295" s="76"/>
      <c r="N295" s="6"/>
      <c r="O295" s="12"/>
      <c r="P295" s="12"/>
      <c r="Q295" s="12"/>
      <c r="R295" s="12"/>
      <c r="S295" s="12"/>
      <c r="T295" s="12"/>
      <c r="U295" s="12"/>
    </row>
    <row r="296" spans="1:21">
      <c r="A296" s="6"/>
      <c r="B296" s="76"/>
      <c r="C296" s="76"/>
      <c r="D296" s="76"/>
      <c r="N296" s="6"/>
      <c r="O296" s="12"/>
      <c r="P296" s="12"/>
      <c r="Q296" s="12"/>
      <c r="R296" s="12"/>
      <c r="S296" s="12"/>
      <c r="T296" s="12"/>
      <c r="U296" s="12"/>
    </row>
    <row r="297" spans="1:21">
      <c r="A297" s="6"/>
      <c r="B297" s="76"/>
      <c r="C297" s="76"/>
      <c r="D297" s="76"/>
      <c r="N297" s="6"/>
      <c r="O297" s="12"/>
      <c r="P297" s="12"/>
      <c r="Q297" s="12"/>
      <c r="R297" s="12"/>
      <c r="S297" s="12"/>
      <c r="T297" s="12"/>
      <c r="U297" s="12"/>
    </row>
    <row r="298" spans="1:21">
      <c r="A298" s="6"/>
      <c r="B298" s="76"/>
      <c r="C298" s="76"/>
      <c r="D298" s="76"/>
      <c r="N298" s="6"/>
      <c r="O298" s="12"/>
      <c r="P298" s="12"/>
      <c r="Q298" s="12"/>
      <c r="R298" s="12"/>
      <c r="S298" s="12"/>
      <c r="T298" s="12"/>
      <c r="U298" s="12"/>
    </row>
    <row r="299" spans="1:21">
      <c r="A299" s="6"/>
      <c r="B299" s="76"/>
      <c r="C299" s="76"/>
      <c r="D299" s="76"/>
      <c r="N299" s="6"/>
      <c r="O299" s="12"/>
      <c r="P299" s="12"/>
      <c r="Q299" s="12"/>
      <c r="R299" s="12"/>
      <c r="S299" s="12"/>
      <c r="T299" s="12"/>
      <c r="U299" s="12"/>
    </row>
    <row r="300" spans="1:21">
      <c r="A300" s="6"/>
      <c r="B300" s="76"/>
      <c r="C300" s="76"/>
      <c r="D300" s="76"/>
      <c r="N300" s="6"/>
      <c r="O300" s="12"/>
      <c r="P300" s="12"/>
      <c r="Q300" s="12"/>
      <c r="R300" s="12"/>
      <c r="S300" s="12"/>
      <c r="T300" s="12"/>
      <c r="U300" s="12"/>
    </row>
    <row r="301" spans="1:21">
      <c r="A301" s="6"/>
      <c r="B301" s="76"/>
      <c r="C301" s="76"/>
      <c r="D301" s="76"/>
      <c r="N301" s="6"/>
      <c r="O301" s="12"/>
      <c r="P301" s="12"/>
      <c r="Q301" s="12"/>
      <c r="R301" s="12"/>
      <c r="S301" s="12"/>
      <c r="T301" s="12"/>
      <c r="U301" s="12"/>
    </row>
    <row r="302" spans="1:21">
      <c r="A302" s="6"/>
      <c r="B302" s="76"/>
      <c r="C302" s="76"/>
      <c r="D302" s="76"/>
      <c r="N302" s="6"/>
      <c r="O302" s="12"/>
      <c r="P302" s="12"/>
      <c r="Q302" s="12"/>
      <c r="R302" s="12"/>
      <c r="S302" s="12"/>
      <c r="T302" s="12"/>
      <c r="U302" s="12"/>
    </row>
    <row r="303" spans="1:21">
      <c r="A303" s="6"/>
      <c r="B303" s="76"/>
      <c r="C303" s="76"/>
      <c r="D303" s="76"/>
      <c r="N303" s="6"/>
      <c r="O303" s="12"/>
      <c r="P303" s="12"/>
      <c r="Q303" s="12"/>
      <c r="R303" s="12"/>
      <c r="S303" s="12"/>
      <c r="T303" s="12"/>
      <c r="U303" s="12"/>
    </row>
    <row r="304" spans="1:21">
      <c r="A304" s="6"/>
      <c r="B304" s="76"/>
      <c r="C304" s="76"/>
      <c r="D304" s="76"/>
      <c r="N304" s="6"/>
      <c r="O304" s="12"/>
      <c r="P304" s="12"/>
      <c r="Q304" s="12"/>
      <c r="R304" s="12"/>
      <c r="S304" s="12"/>
      <c r="T304" s="12"/>
      <c r="U304" s="12"/>
    </row>
    <row r="305" spans="1:21">
      <c r="A305" s="6"/>
      <c r="B305" s="76"/>
      <c r="C305" s="76"/>
      <c r="D305" s="76"/>
      <c r="N305" s="6"/>
      <c r="O305" s="12"/>
      <c r="P305" s="12"/>
      <c r="Q305" s="12"/>
      <c r="R305" s="12"/>
      <c r="S305" s="12"/>
      <c r="T305" s="12"/>
      <c r="U305" s="12"/>
    </row>
    <row r="306" spans="1:21">
      <c r="A306" s="6"/>
      <c r="B306" s="76"/>
      <c r="C306" s="76"/>
      <c r="D306" s="76"/>
      <c r="N306" s="6"/>
      <c r="O306" s="12"/>
      <c r="P306" s="12"/>
      <c r="Q306" s="12"/>
      <c r="R306" s="12"/>
      <c r="S306" s="12"/>
      <c r="T306" s="12"/>
      <c r="U306" s="12"/>
    </row>
    <row r="307" spans="1:21">
      <c r="A307" s="6"/>
      <c r="B307" s="76"/>
      <c r="C307" s="76"/>
      <c r="D307" s="76"/>
      <c r="N307" s="6"/>
      <c r="O307" s="12"/>
      <c r="P307" s="12"/>
      <c r="Q307" s="12"/>
      <c r="R307" s="12"/>
      <c r="S307" s="12"/>
      <c r="T307" s="12"/>
      <c r="U307" s="12"/>
    </row>
    <row r="308" spans="1:21">
      <c r="A308" s="6"/>
      <c r="B308" s="76"/>
      <c r="C308" s="76"/>
      <c r="D308" s="76"/>
      <c r="N308" s="6"/>
      <c r="O308" s="12"/>
      <c r="P308" s="12"/>
      <c r="Q308" s="12"/>
      <c r="R308" s="12"/>
      <c r="S308" s="12"/>
      <c r="T308" s="12"/>
      <c r="U308" s="12"/>
    </row>
    <row r="309" spans="1:21">
      <c r="A309" s="6"/>
      <c r="B309" s="76"/>
      <c r="C309" s="76"/>
      <c r="D309" s="76"/>
      <c r="N309" s="6"/>
      <c r="O309" s="12"/>
      <c r="P309" s="12"/>
      <c r="Q309" s="12"/>
      <c r="R309" s="12"/>
      <c r="S309" s="12"/>
      <c r="T309" s="12"/>
      <c r="U309" s="12"/>
    </row>
    <row r="310" spans="1:21">
      <c r="A310" s="6"/>
      <c r="B310" s="76"/>
      <c r="C310" s="76"/>
      <c r="D310" s="76"/>
      <c r="N310" s="6"/>
      <c r="O310" s="12"/>
      <c r="P310" s="12"/>
      <c r="Q310" s="12"/>
      <c r="R310" s="12"/>
      <c r="S310" s="12"/>
      <c r="T310" s="12"/>
      <c r="U310" s="12"/>
    </row>
    <row r="311" spans="1:21">
      <c r="A311" s="6"/>
      <c r="B311" s="76"/>
      <c r="C311" s="76"/>
      <c r="D311" s="76"/>
      <c r="N311" s="6"/>
      <c r="O311" s="12"/>
      <c r="P311" s="12"/>
      <c r="Q311" s="12"/>
      <c r="R311" s="12"/>
      <c r="S311" s="12"/>
      <c r="T311" s="12"/>
      <c r="U311" s="12"/>
    </row>
    <row r="312" spans="1:21">
      <c r="A312" s="6"/>
      <c r="B312" s="76"/>
      <c r="C312" s="76"/>
      <c r="D312" s="76"/>
      <c r="N312" s="6"/>
      <c r="O312" s="12"/>
      <c r="P312" s="12"/>
      <c r="Q312" s="12"/>
      <c r="R312" s="12"/>
      <c r="S312" s="12"/>
      <c r="T312" s="12"/>
      <c r="U312" s="12"/>
    </row>
    <row r="313" spans="1:21">
      <c r="A313" s="6"/>
      <c r="B313" s="76"/>
      <c r="C313" s="76"/>
      <c r="D313" s="76"/>
      <c r="N313" s="6"/>
      <c r="O313" s="12"/>
      <c r="P313" s="12"/>
      <c r="Q313" s="12"/>
      <c r="R313" s="12"/>
      <c r="S313" s="12"/>
      <c r="T313" s="12"/>
      <c r="U313" s="12"/>
    </row>
    <row r="314" spans="1:21">
      <c r="A314" s="6"/>
      <c r="B314" s="76"/>
      <c r="C314" s="76"/>
      <c r="D314" s="76"/>
      <c r="N314" s="6"/>
      <c r="O314" s="12"/>
      <c r="P314" s="12"/>
      <c r="Q314" s="12"/>
      <c r="R314" s="12"/>
      <c r="S314" s="12"/>
      <c r="T314" s="12"/>
      <c r="U314" s="12"/>
    </row>
    <row r="315" spans="1:21">
      <c r="A315" s="6"/>
      <c r="B315" s="76"/>
      <c r="C315" s="76"/>
      <c r="D315" s="76"/>
      <c r="N315" s="6"/>
      <c r="O315" s="12"/>
      <c r="P315" s="12"/>
      <c r="Q315" s="12"/>
      <c r="R315" s="12"/>
      <c r="S315" s="12"/>
      <c r="T315" s="12"/>
      <c r="U315" s="12"/>
    </row>
    <row r="316" spans="1:21">
      <c r="A316" s="6"/>
      <c r="B316" s="76"/>
      <c r="C316" s="76"/>
      <c r="D316" s="76"/>
      <c r="N316" s="6"/>
      <c r="O316" s="12"/>
      <c r="P316" s="12"/>
      <c r="Q316" s="12"/>
      <c r="R316" s="12"/>
      <c r="S316" s="12"/>
      <c r="T316" s="12"/>
      <c r="U316" s="12"/>
    </row>
    <row r="317" spans="1:21">
      <c r="A317" s="6"/>
      <c r="B317" s="76"/>
      <c r="C317" s="76"/>
      <c r="D317" s="76"/>
      <c r="N317" s="6"/>
      <c r="O317" s="12"/>
      <c r="P317" s="12"/>
      <c r="Q317" s="12"/>
      <c r="R317" s="12"/>
      <c r="S317" s="12"/>
      <c r="T317" s="12"/>
      <c r="U317" s="12"/>
    </row>
    <row r="318" spans="1:21">
      <c r="A318" s="6"/>
      <c r="B318" s="76"/>
      <c r="C318" s="76"/>
      <c r="D318" s="76"/>
      <c r="N318" s="6"/>
      <c r="O318" s="12"/>
      <c r="P318" s="12"/>
      <c r="Q318" s="12"/>
      <c r="R318" s="12"/>
      <c r="S318" s="12"/>
      <c r="T318" s="12"/>
      <c r="U318" s="12"/>
    </row>
    <row r="319" spans="1:21">
      <c r="A319" s="6"/>
      <c r="B319" s="76"/>
      <c r="C319" s="76"/>
      <c r="D319" s="76"/>
      <c r="N319" s="6"/>
      <c r="O319" s="12"/>
      <c r="P319" s="12"/>
      <c r="Q319" s="12"/>
      <c r="R319" s="12"/>
      <c r="S319" s="12"/>
      <c r="T319" s="12"/>
      <c r="U319" s="12"/>
    </row>
    <row r="320" spans="1:21">
      <c r="A320" s="6"/>
      <c r="B320" s="76"/>
      <c r="C320" s="76"/>
      <c r="D320" s="76"/>
      <c r="N320" s="6"/>
      <c r="O320" s="12"/>
      <c r="P320" s="12"/>
      <c r="Q320" s="12"/>
      <c r="R320" s="12"/>
      <c r="S320" s="12"/>
      <c r="T320" s="12"/>
      <c r="U320" s="12"/>
    </row>
    <row r="321" spans="1:21">
      <c r="A321" s="6"/>
      <c r="B321" s="76"/>
      <c r="C321" s="76"/>
      <c r="D321" s="76"/>
      <c r="N321" s="6"/>
      <c r="O321" s="12"/>
      <c r="P321" s="12"/>
      <c r="Q321" s="12"/>
      <c r="R321" s="12"/>
      <c r="S321" s="12"/>
      <c r="T321" s="12"/>
      <c r="U321" s="12"/>
    </row>
    <row r="322" spans="1:21">
      <c r="A322" s="6"/>
      <c r="B322" s="76"/>
      <c r="C322" s="76"/>
      <c r="D322" s="76"/>
      <c r="N322" s="6"/>
      <c r="O322" s="12"/>
      <c r="P322" s="12"/>
      <c r="Q322" s="12"/>
      <c r="R322" s="12"/>
      <c r="S322" s="12"/>
      <c r="T322" s="12"/>
      <c r="U322" s="12"/>
    </row>
    <row r="323" spans="1:21">
      <c r="A323" s="6"/>
      <c r="B323" s="76"/>
      <c r="C323" s="76"/>
      <c r="D323" s="76"/>
      <c r="N323" s="6"/>
      <c r="O323" s="12"/>
      <c r="P323" s="12"/>
      <c r="Q323" s="12"/>
      <c r="R323" s="12"/>
      <c r="S323" s="12"/>
      <c r="T323" s="12"/>
      <c r="U323" s="12"/>
    </row>
    <row r="324" spans="1:21">
      <c r="A324" s="6"/>
      <c r="B324" s="76"/>
      <c r="C324" s="76"/>
      <c r="D324" s="76"/>
      <c r="N324" s="6"/>
      <c r="O324" s="12"/>
      <c r="P324" s="12"/>
      <c r="Q324" s="12"/>
      <c r="R324" s="12"/>
      <c r="S324" s="12"/>
      <c r="T324" s="12"/>
      <c r="U324" s="12"/>
    </row>
    <row r="325" spans="1:21">
      <c r="A325" s="6"/>
      <c r="B325" s="76"/>
      <c r="C325" s="76"/>
      <c r="D325" s="76"/>
      <c r="N325" s="6"/>
      <c r="O325" s="12"/>
      <c r="P325" s="12"/>
      <c r="Q325" s="12"/>
      <c r="R325" s="12"/>
      <c r="S325" s="12"/>
      <c r="T325" s="12"/>
      <c r="U325" s="12"/>
    </row>
    <row r="326" spans="1:21">
      <c r="A326" s="6"/>
      <c r="B326" s="76"/>
      <c r="C326" s="76"/>
      <c r="D326" s="76"/>
      <c r="N326" s="6"/>
      <c r="O326" s="12"/>
      <c r="P326" s="12"/>
      <c r="Q326" s="12"/>
      <c r="R326" s="12"/>
      <c r="S326" s="12"/>
      <c r="T326" s="12"/>
      <c r="U326" s="12"/>
    </row>
    <row r="327" spans="1:21">
      <c r="A327" s="6"/>
      <c r="B327" s="76"/>
      <c r="C327" s="76"/>
      <c r="D327" s="76"/>
      <c r="N327" s="6"/>
      <c r="O327" s="12"/>
      <c r="P327" s="12"/>
      <c r="Q327" s="12"/>
      <c r="R327" s="12"/>
      <c r="S327" s="12"/>
      <c r="T327" s="12"/>
      <c r="U327" s="12"/>
    </row>
    <row r="328" spans="1:21">
      <c r="A328" s="6"/>
      <c r="B328" s="76"/>
      <c r="C328" s="76"/>
      <c r="D328" s="76"/>
      <c r="N328" s="6"/>
      <c r="O328" s="12"/>
      <c r="P328" s="12"/>
      <c r="Q328" s="12"/>
      <c r="R328" s="12"/>
      <c r="S328" s="12"/>
      <c r="T328" s="12"/>
      <c r="U328" s="12"/>
    </row>
    <row r="329" spans="1:21">
      <c r="A329" s="6"/>
      <c r="B329" s="76"/>
      <c r="C329" s="76"/>
      <c r="D329" s="76"/>
      <c r="N329" s="6"/>
      <c r="O329" s="12"/>
      <c r="P329" s="12"/>
      <c r="Q329" s="12"/>
      <c r="R329" s="12"/>
      <c r="S329" s="12"/>
      <c r="T329" s="12"/>
      <c r="U329" s="12"/>
    </row>
    <row r="330" spans="1:21">
      <c r="A330" s="6"/>
      <c r="B330" s="76"/>
      <c r="C330" s="76"/>
      <c r="D330" s="76"/>
      <c r="N330" s="6"/>
      <c r="O330" s="12"/>
      <c r="P330" s="12"/>
      <c r="Q330" s="12"/>
      <c r="R330" s="12"/>
      <c r="S330" s="12"/>
      <c r="T330" s="12"/>
      <c r="U330" s="12"/>
    </row>
    <row r="331" spans="1:21">
      <c r="A331" s="6"/>
      <c r="B331" s="76"/>
      <c r="C331" s="76"/>
      <c r="D331" s="76"/>
      <c r="N331" s="6"/>
      <c r="O331" s="12"/>
      <c r="P331" s="12"/>
      <c r="Q331" s="12"/>
      <c r="R331" s="12"/>
      <c r="S331" s="12"/>
      <c r="T331" s="12"/>
      <c r="U331" s="12"/>
    </row>
    <row r="332" spans="1:21">
      <c r="A332" s="6"/>
      <c r="B332" s="76"/>
      <c r="C332" s="76"/>
      <c r="D332" s="76"/>
      <c r="N332" s="6"/>
      <c r="O332" s="12"/>
      <c r="P332" s="12"/>
      <c r="Q332" s="12"/>
      <c r="R332" s="12"/>
      <c r="S332" s="12"/>
      <c r="T332" s="12"/>
      <c r="U332" s="12"/>
    </row>
    <row r="333" spans="1:21">
      <c r="A333" s="6"/>
      <c r="B333" s="76"/>
      <c r="C333" s="76"/>
      <c r="D333" s="76"/>
      <c r="N333" s="6"/>
      <c r="O333" s="12"/>
      <c r="P333" s="12"/>
      <c r="Q333" s="12"/>
      <c r="R333" s="12"/>
      <c r="S333" s="12"/>
      <c r="T333" s="12"/>
      <c r="U333" s="12"/>
    </row>
    <row r="334" spans="1:21">
      <c r="A334" s="6"/>
      <c r="B334" s="76"/>
      <c r="C334" s="76"/>
      <c r="D334" s="76"/>
      <c r="N334" s="6"/>
      <c r="O334" s="12"/>
      <c r="P334" s="12"/>
      <c r="Q334" s="12"/>
      <c r="R334" s="12"/>
      <c r="S334" s="12"/>
      <c r="T334" s="12"/>
      <c r="U334" s="12"/>
    </row>
    <row r="335" spans="1:21">
      <c r="A335" s="6"/>
      <c r="B335" s="76"/>
      <c r="C335" s="76"/>
      <c r="D335" s="76"/>
      <c r="N335" s="6"/>
      <c r="O335" s="12"/>
      <c r="P335" s="12"/>
      <c r="Q335" s="12"/>
      <c r="R335" s="12"/>
      <c r="S335" s="12"/>
      <c r="T335" s="12"/>
      <c r="U335" s="12"/>
    </row>
    <row r="336" spans="1:21">
      <c r="A336" s="6"/>
      <c r="B336" s="76"/>
      <c r="C336" s="76"/>
      <c r="D336" s="76"/>
      <c r="N336" s="6"/>
      <c r="O336" s="12"/>
      <c r="P336" s="12"/>
      <c r="Q336" s="12"/>
      <c r="R336" s="12"/>
      <c r="S336" s="12"/>
      <c r="T336" s="12"/>
      <c r="U336" s="12"/>
    </row>
    <row r="337" spans="1:21">
      <c r="A337" s="6"/>
      <c r="B337" s="76"/>
      <c r="C337" s="76"/>
      <c r="D337" s="76"/>
      <c r="N337" s="6"/>
      <c r="O337" s="12"/>
      <c r="P337" s="12"/>
      <c r="Q337" s="12"/>
      <c r="R337" s="12"/>
      <c r="S337" s="12"/>
      <c r="T337" s="12"/>
      <c r="U337" s="12"/>
    </row>
    <row r="338" spans="1:21">
      <c r="A338" s="6"/>
      <c r="B338" s="76"/>
      <c r="C338" s="76"/>
      <c r="D338" s="76"/>
      <c r="N338" s="6"/>
      <c r="O338" s="12"/>
      <c r="P338" s="12"/>
      <c r="Q338" s="12"/>
      <c r="R338" s="12"/>
      <c r="S338" s="12"/>
      <c r="T338" s="12"/>
      <c r="U338" s="12"/>
    </row>
    <row r="339" spans="1:21">
      <c r="A339" s="6"/>
      <c r="B339" s="76"/>
      <c r="C339" s="76"/>
      <c r="D339" s="76"/>
      <c r="N339" s="6"/>
      <c r="O339" s="12"/>
      <c r="P339" s="12"/>
      <c r="Q339" s="12"/>
      <c r="R339" s="12"/>
      <c r="S339" s="12"/>
      <c r="T339" s="12"/>
      <c r="U339" s="12"/>
    </row>
    <row r="340" spans="1:21">
      <c r="A340" s="6"/>
      <c r="B340" s="76"/>
      <c r="C340" s="76"/>
      <c r="D340" s="76"/>
      <c r="N340" s="6"/>
      <c r="O340" s="12"/>
      <c r="P340" s="12"/>
      <c r="Q340" s="12"/>
      <c r="R340" s="12"/>
      <c r="S340" s="12"/>
      <c r="T340" s="12"/>
      <c r="U340" s="12"/>
    </row>
    <row r="341" spans="1:21">
      <c r="A341" s="6"/>
      <c r="B341" s="76"/>
      <c r="C341" s="76"/>
      <c r="D341" s="76"/>
      <c r="N341" s="6"/>
      <c r="O341" s="12"/>
      <c r="P341" s="12"/>
      <c r="Q341" s="12"/>
      <c r="R341" s="12"/>
      <c r="S341" s="12"/>
      <c r="T341" s="12"/>
      <c r="U341" s="12"/>
    </row>
    <row r="342" spans="1:21">
      <c r="A342" s="6"/>
      <c r="B342" s="76"/>
      <c r="C342" s="76"/>
      <c r="D342" s="76"/>
      <c r="N342" s="6"/>
      <c r="O342" s="12"/>
      <c r="P342" s="12"/>
      <c r="Q342" s="12"/>
      <c r="R342" s="12"/>
      <c r="S342" s="12"/>
      <c r="T342" s="12"/>
      <c r="U342" s="12"/>
    </row>
    <row r="343" spans="1:21">
      <c r="A343" s="6"/>
      <c r="B343" s="76"/>
      <c r="C343" s="76"/>
      <c r="D343" s="76"/>
      <c r="N343" s="6"/>
      <c r="O343" s="12"/>
      <c r="P343" s="12"/>
      <c r="Q343" s="12"/>
      <c r="R343" s="12"/>
      <c r="S343" s="12"/>
      <c r="T343" s="12"/>
      <c r="U343" s="12"/>
    </row>
    <row r="344" spans="1:21">
      <c r="A344" s="6"/>
      <c r="B344" s="76"/>
      <c r="C344" s="76"/>
      <c r="D344" s="76"/>
      <c r="N344" s="6"/>
      <c r="O344" s="12"/>
      <c r="P344" s="12"/>
      <c r="Q344" s="12"/>
      <c r="R344" s="12"/>
      <c r="S344" s="12"/>
      <c r="T344" s="12"/>
      <c r="U344" s="12"/>
    </row>
    <row r="345" spans="1:21">
      <c r="A345" s="6"/>
      <c r="B345" s="76"/>
      <c r="C345" s="76"/>
      <c r="D345" s="76"/>
      <c r="N345" s="6"/>
      <c r="O345" s="12"/>
      <c r="P345" s="12"/>
      <c r="Q345" s="12"/>
      <c r="R345" s="12"/>
      <c r="S345" s="12"/>
      <c r="T345" s="12"/>
      <c r="U345" s="12"/>
    </row>
    <row r="346" spans="1:21">
      <c r="A346" s="6"/>
      <c r="B346" s="76"/>
      <c r="C346" s="76"/>
      <c r="D346" s="76"/>
      <c r="N346" s="6"/>
      <c r="O346" s="12"/>
      <c r="P346" s="12"/>
      <c r="Q346" s="12"/>
      <c r="R346" s="12"/>
      <c r="S346" s="12"/>
      <c r="T346" s="12"/>
      <c r="U346" s="12"/>
    </row>
    <row r="347" spans="1:21">
      <c r="A347" s="6"/>
      <c r="B347" s="76"/>
      <c r="C347" s="76"/>
      <c r="D347" s="76"/>
      <c r="N347" s="6"/>
      <c r="O347" s="12"/>
      <c r="P347" s="12"/>
      <c r="Q347" s="12"/>
      <c r="R347" s="12"/>
      <c r="S347" s="12"/>
      <c r="T347" s="12"/>
      <c r="U347" s="12"/>
    </row>
    <row r="348" spans="1:21">
      <c r="A348" s="6"/>
      <c r="B348" s="76"/>
      <c r="C348" s="76"/>
      <c r="D348" s="76"/>
      <c r="N348" s="6"/>
      <c r="O348" s="12"/>
      <c r="P348" s="12"/>
      <c r="Q348" s="12"/>
      <c r="R348" s="12"/>
      <c r="S348" s="12"/>
      <c r="T348" s="12"/>
      <c r="U348" s="12"/>
    </row>
    <row r="349" spans="1:21">
      <c r="A349" s="6"/>
      <c r="B349" s="76"/>
      <c r="C349" s="76"/>
      <c r="D349" s="76"/>
      <c r="N349" s="6"/>
      <c r="O349" s="12"/>
      <c r="P349" s="12"/>
      <c r="Q349" s="12"/>
      <c r="R349" s="12"/>
      <c r="S349" s="12"/>
      <c r="T349" s="12"/>
      <c r="U349" s="12"/>
    </row>
    <row r="350" spans="1:21">
      <c r="A350" s="6"/>
      <c r="B350" s="76"/>
      <c r="C350" s="76"/>
      <c r="D350" s="76"/>
      <c r="N350" s="6"/>
      <c r="O350" s="12"/>
      <c r="P350" s="12"/>
      <c r="Q350" s="12"/>
      <c r="R350" s="12"/>
      <c r="S350" s="12"/>
      <c r="T350" s="12"/>
      <c r="U350" s="12"/>
    </row>
    <row r="351" spans="1:21">
      <c r="A351" s="6"/>
      <c r="B351" s="76"/>
      <c r="C351" s="76"/>
      <c r="D351" s="76"/>
      <c r="N351" s="6"/>
      <c r="O351" s="12"/>
      <c r="P351" s="12"/>
      <c r="Q351" s="12"/>
      <c r="R351" s="12"/>
      <c r="S351" s="12"/>
      <c r="T351" s="12"/>
      <c r="U351" s="12"/>
    </row>
    <row r="352" spans="1:21">
      <c r="A352" s="6"/>
      <c r="B352" s="76"/>
      <c r="C352" s="76"/>
      <c r="D352" s="76"/>
      <c r="N352" s="6"/>
      <c r="O352" s="12"/>
      <c r="P352" s="12"/>
      <c r="Q352" s="12"/>
      <c r="R352" s="12"/>
      <c r="S352" s="12"/>
      <c r="T352" s="12"/>
      <c r="U352" s="12"/>
    </row>
    <row r="353" spans="1:21">
      <c r="A353" s="6"/>
      <c r="B353" s="76"/>
      <c r="C353" s="76"/>
      <c r="D353" s="76"/>
      <c r="N353" s="6"/>
      <c r="O353" s="12"/>
      <c r="P353" s="12"/>
      <c r="Q353" s="12"/>
      <c r="R353" s="12"/>
      <c r="S353" s="12"/>
      <c r="T353" s="12"/>
      <c r="U353" s="12"/>
    </row>
    <row r="354" spans="1:21">
      <c r="A354" s="6"/>
      <c r="B354" s="76"/>
      <c r="C354" s="76"/>
      <c r="D354" s="76"/>
      <c r="N354" s="6"/>
      <c r="O354" s="12"/>
      <c r="P354" s="12"/>
      <c r="Q354" s="12"/>
      <c r="R354" s="12"/>
      <c r="S354" s="12"/>
      <c r="T354" s="12"/>
      <c r="U354" s="12"/>
    </row>
    <row r="355" spans="1:21">
      <c r="A355" s="6"/>
      <c r="B355" s="76"/>
      <c r="C355" s="76"/>
      <c r="D355" s="76"/>
      <c r="N355" s="6"/>
      <c r="O355" s="12"/>
      <c r="P355" s="12"/>
      <c r="Q355" s="12"/>
      <c r="R355" s="12"/>
      <c r="S355" s="12"/>
      <c r="T355" s="12"/>
      <c r="U355" s="12"/>
    </row>
    <row r="356" spans="1:21">
      <c r="A356" s="6"/>
      <c r="B356" s="76"/>
      <c r="C356" s="76"/>
      <c r="D356" s="76"/>
      <c r="N356" s="6"/>
      <c r="O356" s="12"/>
      <c r="P356" s="12"/>
      <c r="Q356" s="12"/>
      <c r="R356" s="12"/>
      <c r="S356" s="12"/>
      <c r="T356" s="12"/>
      <c r="U356" s="12"/>
    </row>
    <row r="357" spans="1:21">
      <c r="A357" s="6"/>
      <c r="B357" s="76"/>
      <c r="C357" s="76"/>
      <c r="D357" s="76"/>
      <c r="N357" s="6"/>
      <c r="O357" s="12"/>
      <c r="P357" s="12"/>
      <c r="Q357" s="12"/>
      <c r="R357" s="12"/>
      <c r="S357" s="12"/>
      <c r="T357" s="12"/>
      <c r="U357" s="12"/>
    </row>
    <row r="358" spans="1:21">
      <c r="A358" s="6"/>
      <c r="B358" s="76"/>
      <c r="C358" s="76"/>
      <c r="D358" s="76"/>
      <c r="N358" s="6"/>
      <c r="O358" s="12"/>
      <c r="P358" s="12"/>
      <c r="Q358" s="12"/>
      <c r="R358" s="12"/>
      <c r="S358" s="12"/>
      <c r="T358" s="12"/>
      <c r="U358" s="12"/>
    </row>
    <row r="359" spans="1:21">
      <c r="A359" s="6"/>
      <c r="B359" s="76"/>
      <c r="C359" s="76"/>
      <c r="D359" s="76"/>
      <c r="N359" s="6"/>
      <c r="O359" s="12"/>
      <c r="P359" s="12"/>
      <c r="Q359" s="12"/>
      <c r="R359" s="12"/>
      <c r="S359" s="12"/>
      <c r="T359" s="12"/>
      <c r="U359" s="12"/>
    </row>
    <row r="360" spans="1:21">
      <c r="A360" s="6"/>
      <c r="B360" s="76"/>
      <c r="C360" s="76"/>
      <c r="D360" s="76"/>
      <c r="N360" s="6"/>
      <c r="O360" s="12"/>
      <c r="P360" s="12"/>
      <c r="Q360" s="12"/>
      <c r="R360" s="12"/>
      <c r="S360" s="12"/>
      <c r="T360" s="12"/>
      <c r="U360" s="12"/>
    </row>
    <row r="361" spans="1:21">
      <c r="A361" s="6"/>
      <c r="B361" s="76"/>
      <c r="C361" s="76"/>
      <c r="D361" s="76"/>
      <c r="N361" s="6"/>
      <c r="O361" s="12"/>
      <c r="P361" s="12"/>
      <c r="Q361" s="12"/>
      <c r="R361" s="12"/>
      <c r="S361" s="12"/>
      <c r="T361" s="12"/>
      <c r="U361" s="12"/>
    </row>
    <row r="362" spans="1:21">
      <c r="A362" s="6"/>
      <c r="B362" s="76"/>
      <c r="C362" s="76"/>
      <c r="D362" s="76"/>
      <c r="N362" s="6"/>
      <c r="O362" s="12"/>
      <c r="P362" s="12"/>
      <c r="Q362" s="12"/>
      <c r="R362" s="12"/>
      <c r="S362" s="12"/>
      <c r="T362" s="12"/>
      <c r="U362" s="12"/>
    </row>
    <row r="363" spans="1:21">
      <c r="A363" s="6"/>
      <c r="B363" s="76"/>
      <c r="C363" s="76"/>
      <c r="D363" s="76"/>
      <c r="N363" s="6"/>
      <c r="O363" s="12"/>
      <c r="P363" s="12"/>
      <c r="Q363" s="12"/>
      <c r="R363" s="12"/>
      <c r="S363" s="12"/>
      <c r="T363" s="12"/>
      <c r="U363" s="12"/>
    </row>
    <row r="364" spans="1:21">
      <c r="A364" s="6"/>
      <c r="B364" s="76"/>
      <c r="C364" s="76"/>
      <c r="D364" s="76"/>
      <c r="N364" s="6"/>
      <c r="O364" s="12"/>
      <c r="P364" s="12"/>
      <c r="Q364" s="12"/>
      <c r="R364" s="12"/>
      <c r="S364" s="12"/>
      <c r="T364" s="12"/>
      <c r="U364" s="12"/>
    </row>
    <row r="365" spans="1:21">
      <c r="A365" s="6"/>
      <c r="B365" s="76"/>
      <c r="C365" s="76"/>
      <c r="D365" s="76"/>
      <c r="N365" s="6"/>
      <c r="O365" s="12"/>
      <c r="P365" s="12"/>
      <c r="Q365" s="12"/>
      <c r="R365" s="12"/>
      <c r="S365" s="12"/>
      <c r="T365" s="12"/>
      <c r="U365" s="12"/>
    </row>
    <row r="366" spans="1:21">
      <c r="A366" s="6"/>
      <c r="B366" s="76"/>
      <c r="C366" s="76"/>
      <c r="D366" s="76"/>
      <c r="N366" s="6"/>
      <c r="O366" s="12"/>
      <c r="P366" s="12"/>
      <c r="Q366" s="12"/>
      <c r="R366" s="12"/>
      <c r="S366" s="12"/>
      <c r="T366" s="12"/>
      <c r="U366" s="12"/>
    </row>
    <row r="367" spans="1:21">
      <c r="A367" s="6"/>
      <c r="B367" s="76"/>
      <c r="C367" s="76"/>
      <c r="D367" s="76"/>
      <c r="N367" s="6"/>
      <c r="O367" s="12"/>
      <c r="P367" s="12"/>
      <c r="Q367" s="12"/>
      <c r="R367" s="12"/>
      <c r="S367" s="12"/>
      <c r="T367" s="12"/>
      <c r="U367" s="12"/>
    </row>
    <row r="368" spans="1:21">
      <c r="A368" s="6"/>
      <c r="B368" s="76"/>
      <c r="C368" s="76"/>
      <c r="D368" s="76"/>
      <c r="N368" s="6"/>
      <c r="O368" s="12"/>
      <c r="P368" s="12"/>
      <c r="Q368" s="12"/>
      <c r="R368" s="12"/>
      <c r="S368" s="12"/>
      <c r="T368" s="12"/>
      <c r="U368" s="12"/>
    </row>
    <row r="369" spans="1:21">
      <c r="A369" s="6"/>
      <c r="B369" s="76"/>
      <c r="C369" s="76"/>
      <c r="D369" s="76"/>
      <c r="N369" s="6"/>
      <c r="O369" s="12"/>
      <c r="P369" s="12"/>
      <c r="Q369" s="12"/>
      <c r="R369" s="12"/>
      <c r="S369" s="12"/>
      <c r="T369" s="12"/>
      <c r="U369" s="12"/>
    </row>
    <row r="370" spans="1:21">
      <c r="A370" s="6"/>
      <c r="B370" s="76"/>
      <c r="C370" s="76"/>
      <c r="D370" s="76"/>
      <c r="N370" s="6"/>
      <c r="O370" s="12"/>
      <c r="P370" s="12"/>
      <c r="Q370" s="12"/>
      <c r="R370" s="12"/>
      <c r="S370" s="12"/>
      <c r="T370" s="12"/>
      <c r="U370" s="12"/>
    </row>
    <row r="371" spans="1:21">
      <c r="A371" s="6"/>
      <c r="B371" s="76"/>
      <c r="C371" s="76"/>
      <c r="D371" s="76"/>
      <c r="N371" s="6"/>
      <c r="O371" s="12"/>
      <c r="P371" s="12"/>
      <c r="Q371" s="12"/>
      <c r="R371" s="12"/>
      <c r="S371" s="12"/>
      <c r="T371" s="12"/>
      <c r="U371" s="12"/>
    </row>
    <row r="372" spans="1:21">
      <c r="A372" s="6"/>
      <c r="B372" s="76"/>
      <c r="C372" s="76"/>
      <c r="D372" s="76"/>
      <c r="N372" s="6"/>
      <c r="O372" s="12"/>
      <c r="P372" s="12"/>
      <c r="Q372" s="12"/>
      <c r="R372" s="12"/>
      <c r="S372" s="12"/>
      <c r="T372" s="12"/>
      <c r="U372" s="12"/>
    </row>
    <row r="373" spans="1:21">
      <c r="A373" s="6"/>
      <c r="B373" s="76"/>
      <c r="C373" s="76"/>
      <c r="D373" s="76"/>
      <c r="N373" s="6"/>
      <c r="O373" s="12"/>
      <c r="P373" s="12"/>
      <c r="Q373" s="12"/>
      <c r="R373" s="12"/>
      <c r="S373" s="12"/>
      <c r="T373" s="12"/>
      <c r="U373" s="12"/>
    </row>
    <row r="374" spans="1:21">
      <c r="A374" s="6"/>
      <c r="B374" s="76"/>
      <c r="C374" s="76"/>
      <c r="D374" s="76"/>
      <c r="N374" s="6"/>
      <c r="O374" s="12"/>
      <c r="P374" s="12"/>
      <c r="Q374" s="12"/>
      <c r="R374" s="12"/>
      <c r="S374" s="12"/>
      <c r="T374" s="12"/>
      <c r="U374" s="12"/>
    </row>
    <row r="375" spans="1:21">
      <c r="A375" s="6"/>
      <c r="B375" s="76"/>
      <c r="C375" s="76"/>
      <c r="D375" s="76"/>
      <c r="N375" s="6"/>
      <c r="O375" s="12"/>
      <c r="P375" s="12"/>
      <c r="Q375" s="12"/>
      <c r="R375" s="12"/>
      <c r="S375" s="12"/>
      <c r="T375" s="12"/>
      <c r="U375" s="12"/>
    </row>
    <row r="376" spans="1:21">
      <c r="A376" s="6"/>
      <c r="B376" s="76"/>
      <c r="C376" s="76"/>
      <c r="D376" s="76"/>
      <c r="N376" s="6"/>
      <c r="O376" s="12"/>
      <c r="P376" s="12"/>
      <c r="Q376" s="12"/>
      <c r="R376" s="12"/>
      <c r="S376" s="12"/>
      <c r="T376" s="12"/>
      <c r="U376" s="12"/>
    </row>
    <row r="377" spans="1:21">
      <c r="A377" s="6"/>
      <c r="B377" s="76"/>
      <c r="C377" s="76"/>
      <c r="D377" s="76"/>
      <c r="N377" s="6"/>
      <c r="O377" s="12"/>
      <c r="P377" s="12"/>
      <c r="Q377" s="12"/>
      <c r="R377" s="12"/>
      <c r="S377" s="12"/>
      <c r="T377" s="12"/>
      <c r="U377" s="12"/>
    </row>
    <row r="378" spans="1:21">
      <c r="A378" s="6"/>
      <c r="B378" s="76"/>
      <c r="C378" s="76"/>
      <c r="D378" s="76"/>
      <c r="N378" s="6"/>
      <c r="O378" s="12"/>
      <c r="P378" s="12"/>
      <c r="Q378" s="12"/>
      <c r="R378" s="12"/>
      <c r="S378" s="12"/>
      <c r="T378" s="12"/>
      <c r="U378" s="12"/>
    </row>
    <row r="379" spans="1:21">
      <c r="A379" s="6"/>
      <c r="B379" s="76"/>
      <c r="C379" s="76"/>
      <c r="D379" s="76"/>
      <c r="N379" s="6"/>
      <c r="O379" s="12"/>
      <c r="P379" s="12"/>
      <c r="Q379" s="12"/>
      <c r="R379" s="12"/>
      <c r="S379" s="12"/>
      <c r="T379" s="12"/>
      <c r="U379" s="12"/>
    </row>
    <row r="380" spans="1:21">
      <c r="A380" s="6"/>
      <c r="B380" s="76"/>
      <c r="C380" s="76"/>
      <c r="D380" s="76"/>
      <c r="N380" s="6"/>
      <c r="O380" s="12"/>
      <c r="P380" s="12"/>
      <c r="Q380" s="12"/>
      <c r="R380" s="12"/>
      <c r="S380" s="12"/>
      <c r="T380" s="12"/>
      <c r="U380" s="12"/>
    </row>
    <row r="381" spans="1:21">
      <c r="A381" s="6"/>
      <c r="B381" s="76"/>
      <c r="C381" s="76"/>
      <c r="D381" s="76"/>
      <c r="N381" s="6"/>
      <c r="O381" s="12"/>
      <c r="P381" s="12"/>
      <c r="Q381" s="12"/>
      <c r="R381" s="12"/>
      <c r="S381" s="12"/>
      <c r="T381" s="12"/>
      <c r="U381" s="12"/>
    </row>
    <row r="382" spans="1:21">
      <c r="A382" s="6"/>
      <c r="N382" s="6"/>
      <c r="O382" s="12"/>
      <c r="P382" s="12"/>
      <c r="Q382" s="12"/>
      <c r="R382" s="12"/>
      <c r="S382" s="12"/>
      <c r="T382" s="12"/>
      <c r="U382" s="12"/>
    </row>
    <row r="383" spans="1:21">
      <c r="A383" s="6"/>
      <c r="N383" s="6"/>
      <c r="O383" s="12"/>
      <c r="P383" s="12"/>
      <c r="Q383" s="12"/>
      <c r="R383" s="12"/>
      <c r="S383" s="12"/>
      <c r="T383" s="12"/>
      <c r="U383" s="12"/>
    </row>
    <row r="384" spans="1:21">
      <c r="A384" s="6"/>
      <c r="N384" s="6"/>
      <c r="O384" s="12"/>
      <c r="P384" s="12"/>
      <c r="Q384" s="12"/>
      <c r="R384" s="12"/>
      <c r="S384" s="12"/>
      <c r="T384" s="12"/>
      <c r="U384" s="12"/>
    </row>
    <row r="385" spans="1:21">
      <c r="A385" s="6"/>
      <c r="N385" s="6"/>
      <c r="O385" s="12"/>
      <c r="P385" s="12"/>
      <c r="Q385" s="12"/>
      <c r="R385" s="12"/>
      <c r="S385" s="12"/>
      <c r="T385" s="12"/>
      <c r="U385" s="12"/>
    </row>
    <row r="386" spans="1:21">
      <c r="A386" s="6"/>
      <c r="N386" s="6"/>
      <c r="O386" s="12"/>
      <c r="P386" s="12"/>
      <c r="Q386" s="12"/>
      <c r="R386" s="12"/>
      <c r="S386" s="12"/>
      <c r="T386" s="12"/>
      <c r="U386" s="12"/>
    </row>
    <row r="387" spans="1:21">
      <c r="A387" s="6"/>
      <c r="N387" s="6"/>
      <c r="O387" s="12"/>
      <c r="P387" s="12"/>
      <c r="Q387" s="12"/>
      <c r="R387" s="12"/>
      <c r="S387" s="12"/>
      <c r="T387" s="12"/>
      <c r="U387" s="12"/>
    </row>
    <row r="388" spans="1:21">
      <c r="A388" s="6"/>
      <c r="N388" s="6"/>
      <c r="O388" s="12"/>
      <c r="P388" s="12"/>
      <c r="Q388" s="12"/>
      <c r="R388" s="12"/>
      <c r="S388" s="12"/>
      <c r="T388" s="12"/>
      <c r="U388" s="12"/>
    </row>
    <row r="389" spans="1:21">
      <c r="A389" s="6"/>
      <c r="N389" s="6"/>
      <c r="O389" s="12"/>
      <c r="P389" s="12"/>
      <c r="Q389" s="12"/>
      <c r="R389" s="12"/>
      <c r="S389" s="12"/>
      <c r="T389" s="12"/>
      <c r="U389" s="12"/>
    </row>
    <row r="390" spans="1:21">
      <c r="A390" s="6"/>
      <c r="N390" s="6"/>
      <c r="O390" s="12"/>
      <c r="P390" s="12"/>
      <c r="Q390" s="12"/>
      <c r="R390" s="12"/>
      <c r="S390" s="12"/>
      <c r="T390" s="12"/>
      <c r="U390" s="12"/>
    </row>
    <row r="391" spans="1:21">
      <c r="A391" s="6"/>
      <c r="N391" s="6"/>
      <c r="O391" s="12"/>
      <c r="P391" s="12"/>
      <c r="Q391" s="12"/>
      <c r="R391" s="12"/>
      <c r="S391" s="12"/>
      <c r="T391" s="12"/>
      <c r="U391" s="12"/>
    </row>
    <row r="392" spans="1:21">
      <c r="A392" s="6"/>
      <c r="N392" s="6"/>
      <c r="O392" s="12"/>
      <c r="P392" s="12"/>
      <c r="Q392" s="12"/>
      <c r="R392" s="12"/>
      <c r="S392" s="12"/>
      <c r="T392" s="12"/>
      <c r="U392" s="12"/>
    </row>
    <row r="393" spans="1:21">
      <c r="A393" s="6"/>
      <c r="N393" s="6"/>
      <c r="O393" s="12"/>
      <c r="P393" s="12"/>
      <c r="Q393" s="12"/>
      <c r="R393" s="12"/>
      <c r="S393" s="12"/>
      <c r="T393" s="12"/>
      <c r="U393" s="12"/>
    </row>
    <row r="394" spans="1:21">
      <c r="A394" s="6"/>
      <c r="N394" s="6"/>
      <c r="O394" s="12"/>
      <c r="P394" s="12"/>
      <c r="Q394" s="12"/>
      <c r="R394" s="12"/>
      <c r="S394" s="12"/>
      <c r="T394" s="12"/>
      <c r="U394" s="12"/>
    </row>
    <row r="395" spans="1:21">
      <c r="A395" s="6"/>
      <c r="N395" s="6"/>
      <c r="O395" s="12"/>
      <c r="P395" s="12"/>
      <c r="Q395" s="12"/>
      <c r="R395" s="12"/>
      <c r="S395" s="12"/>
      <c r="T395" s="12"/>
      <c r="U395" s="12"/>
    </row>
    <row r="396" spans="1:21">
      <c r="A396" s="6"/>
      <c r="N396" s="6"/>
      <c r="O396" s="12"/>
      <c r="P396" s="12"/>
      <c r="Q396" s="12"/>
      <c r="R396" s="12"/>
      <c r="S396" s="12"/>
      <c r="T396" s="12"/>
      <c r="U396" s="12"/>
    </row>
    <row r="397" spans="1:21">
      <c r="A397" s="6"/>
      <c r="N397" s="6"/>
      <c r="O397" s="12"/>
      <c r="P397" s="12"/>
      <c r="Q397" s="12"/>
      <c r="R397" s="12"/>
      <c r="S397" s="12"/>
      <c r="T397" s="12"/>
      <c r="U397" s="12"/>
    </row>
    <row r="398" spans="1:21">
      <c r="A398" s="6"/>
      <c r="N398" s="6"/>
      <c r="O398" s="12"/>
      <c r="P398" s="12"/>
      <c r="Q398" s="12"/>
      <c r="R398" s="12"/>
      <c r="S398" s="12"/>
      <c r="T398" s="12"/>
      <c r="U398" s="12"/>
    </row>
    <row r="399" spans="1:21">
      <c r="A399" s="6"/>
      <c r="N399" s="6"/>
      <c r="O399" s="12"/>
      <c r="P399" s="12"/>
      <c r="Q399" s="12"/>
      <c r="R399" s="12"/>
      <c r="S399" s="12"/>
      <c r="T399" s="12"/>
      <c r="U399" s="12"/>
    </row>
    <row r="400" spans="1:21">
      <c r="A400" s="6"/>
      <c r="N400" s="6"/>
      <c r="O400" s="12"/>
      <c r="P400" s="12"/>
      <c r="Q400" s="12"/>
      <c r="R400" s="12"/>
      <c r="S400" s="12"/>
      <c r="T400" s="12"/>
      <c r="U400" s="12"/>
    </row>
    <row r="401" spans="1:21">
      <c r="A401" s="6"/>
      <c r="N401" s="6"/>
      <c r="O401" s="12"/>
      <c r="P401" s="12"/>
      <c r="Q401" s="12"/>
      <c r="R401" s="12"/>
      <c r="S401" s="12"/>
      <c r="T401" s="12"/>
      <c r="U401" s="12"/>
    </row>
    <row r="402" spans="1:21">
      <c r="A402" s="6"/>
      <c r="N402" s="6"/>
      <c r="O402" s="12"/>
      <c r="P402" s="12"/>
      <c r="Q402" s="12"/>
      <c r="R402" s="12"/>
      <c r="S402" s="12"/>
      <c r="T402" s="12"/>
      <c r="U402" s="12"/>
    </row>
    <row r="403" spans="1:21">
      <c r="A403" s="6"/>
      <c r="N403" s="6"/>
      <c r="O403" s="12"/>
      <c r="P403" s="12"/>
      <c r="Q403" s="12"/>
      <c r="R403" s="12"/>
      <c r="S403" s="12"/>
      <c r="T403" s="12"/>
      <c r="U403" s="12"/>
    </row>
    <row r="404" spans="1:21">
      <c r="A404" s="6"/>
      <c r="N404" s="6"/>
      <c r="O404" s="12"/>
      <c r="P404" s="12"/>
      <c r="Q404" s="12"/>
      <c r="R404" s="12"/>
      <c r="S404" s="12"/>
      <c r="T404" s="12"/>
      <c r="U404" s="12"/>
    </row>
    <row r="405" spans="1:21">
      <c r="A405" s="6"/>
      <c r="N405" s="6"/>
      <c r="O405" s="12"/>
      <c r="P405" s="12"/>
      <c r="Q405" s="12"/>
      <c r="R405" s="12"/>
      <c r="S405" s="12"/>
      <c r="T405" s="12"/>
      <c r="U405" s="12"/>
    </row>
    <row r="406" spans="1:21">
      <c r="A406" s="6"/>
      <c r="N406" s="6"/>
      <c r="O406" s="12"/>
      <c r="P406" s="12"/>
      <c r="Q406" s="12"/>
      <c r="R406" s="12"/>
      <c r="S406" s="12"/>
      <c r="T406" s="12"/>
      <c r="U406" s="12"/>
    </row>
    <row r="407" spans="1:21">
      <c r="A407" s="6"/>
      <c r="N407" s="6"/>
      <c r="O407" s="12"/>
      <c r="P407" s="12"/>
      <c r="Q407" s="12"/>
      <c r="R407" s="12"/>
      <c r="S407" s="12"/>
      <c r="T407" s="12"/>
      <c r="U407" s="12"/>
    </row>
    <row r="408" spans="1:21">
      <c r="A408" s="6"/>
      <c r="N408" s="6"/>
      <c r="O408" s="12"/>
      <c r="P408" s="12"/>
      <c r="Q408" s="12"/>
      <c r="R408" s="12"/>
      <c r="S408" s="12"/>
      <c r="T408" s="12"/>
      <c r="U408" s="12"/>
    </row>
    <row r="409" spans="1:21">
      <c r="A409" s="6"/>
      <c r="N409" s="6"/>
      <c r="O409" s="12"/>
      <c r="P409" s="12"/>
      <c r="Q409" s="12"/>
      <c r="R409" s="12"/>
      <c r="S409" s="12"/>
      <c r="T409" s="12"/>
      <c r="U409" s="12"/>
    </row>
    <row r="410" spans="1:21">
      <c r="A410" s="6"/>
      <c r="N410" s="6"/>
      <c r="O410" s="12"/>
      <c r="P410" s="12"/>
      <c r="Q410" s="12"/>
      <c r="R410" s="12"/>
      <c r="S410" s="12"/>
      <c r="T410" s="12"/>
      <c r="U410" s="12"/>
    </row>
    <row r="411" spans="1:21">
      <c r="A411" s="6"/>
      <c r="N411" s="6"/>
      <c r="O411" s="12"/>
      <c r="P411" s="12"/>
      <c r="Q411" s="12"/>
      <c r="R411" s="12"/>
      <c r="S411" s="12"/>
      <c r="T411" s="12"/>
      <c r="U411" s="12"/>
    </row>
    <row r="412" spans="1:21">
      <c r="A412" s="6"/>
      <c r="N412" s="6"/>
      <c r="O412" s="12"/>
      <c r="P412" s="12"/>
      <c r="Q412" s="12"/>
      <c r="R412" s="12"/>
      <c r="S412" s="12"/>
      <c r="T412" s="12"/>
      <c r="U412" s="12"/>
    </row>
    <row r="413" spans="1:21">
      <c r="A413" s="6"/>
      <c r="N413" s="6"/>
      <c r="O413" s="12"/>
      <c r="P413" s="12"/>
      <c r="Q413" s="12"/>
      <c r="R413" s="12"/>
      <c r="S413" s="12"/>
      <c r="T413" s="12"/>
      <c r="U413" s="12"/>
    </row>
    <row r="414" spans="1:21">
      <c r="A414" s="6"/>
      <c r="N414" s="6"/>
      <c r="O414" s="12"/>
      <c r="P414" s="12"/>
      <c r="Q414" s="12"/>
      <c r="R414" s="12"/>
      <c r="S414" s="12"/>
      <c r="T414" s="12"/>
      <c r="U414" s="12"/>
    </row>
    <row r="415" spans="1:21">
      <c r="A415" s="6"/>
      <c r="N415" s="6"/>
      <c r="O415" s="12"/>
      <c r="P415" s="12"/>
      <c r="Q415" s="12"/>
      <c r="R415" s="12"/>
      <c r="S415" s="12"/>
      <c r="T415" s="12"/>
      <c r="U415" s="12"/>
    </row>
    <row r="416" spans="1:21">
      <c r="A416" s="6"/>
      <c r="N416" s="6"/>
      <c r="O416" s="12"/>
      <c r="P416" s="12"/>
      <c r="Q416" s="12"/>
      <c r="R416" s="12"/>
      <c r="S416" s="12"/>
      <c r="T416" s="12"/>
      <c r="U416" s="12"/>
    </row>
    <row r="417" spans="1:21">
      <c r="A417" s="6"/>
      <c r="N417" s="6"/>
      <c r="O417" s="12"/>
      <c r="P417" s="12"/>
      <c r="Q417" s="12"/>
      <c r="R417" s="12"/>
      <c r="S417" s="12"/>
      <c r="T417" s="12"/>
      <c r="U417" s="12"/>
    </row>
    <row r="418" spans="1:21">
      <c r="A418" s="6"/>
      <c r="N418" s="6"/>
      <c r="O418" s="12"/>
      <c r="P418" s="12"/>
      <c r="Q418" s="12"/>
      <c r="R418" s="12"/>
      <c r="S418" s="12"/>
      <c r="T418" s="12"/>
      <c r="U418" s="12"/>
    </row>
    <row r="419" spans="1:21">
      <c r="A419" s="6"/>
      <c r="N419" s="6"/>
      <c r="O419" s="12"/>
      <c r="P419" s="12"/>
      <c r="Q419" s="12"/>
      <c r="R419" s="12"/>
      <c r="S419" s="12"/>
      <c r="T419" s="12"/>
      <c r="U419" s="12"/>
    </row>
    <row r="420" spans="1:21">
      <c r="A420" s="6"/>
      <c r="N420" s="6"/>
      <c r="O420" s="12"/>
      <c r="P420" s="12"/>
      <c r="Q420" s="12"/>
      <c r="R420" s="12"/>
      <c r="S420" s="12"/>
      <c r="T420" s="12"/>
      <c r="U420" s="12"/>
    </row>
    <row r="421" spans="1:21">
      <c r="A421" s="6"/>
      <c r="N421" s="6"/>
      <c r="O421" s="12"/>
      <c r="P421" s="12"/>
      <c r="Q421" s="12"/>
      <c r="R421" s="12"/>
      <c r="S421" s="12"/>
      <c r="T421" s="12"/>
      <c r="U421" s="12"/>
    </row>
    <row r="422" spans="1:21">
      <c r="A422" s="6"/>
      <c r="N422" s="6"/>
      <c r="O422" s="12"/>
      <c r="P422" s="12"/>
      <c r="Q422" s="12"/>
      <c r="R422" s="12"/>
      <c r="S422" s="12"/>
      <c r="T422" s="12"/>
      <c r="U422" s="12"/>
    </row>
    <row r="423" spans="1:21">
      <c r="A423" s="6"/>
      <c r="N423" s="6"/>
      <c r="O423" s="12"/>
      <c r="P423" s="12"/>
      <c r="Q423" s="12"/>
      <c r="R423" s="12"/>
      <c r="S423" s="12"/>
      <c r="T423" s="12"/>
      <c r="U423" s="12"/>
    </row>
    <row r="424" spans="1:21">
      <c r="A424" s="6"/>
      <c r="N424" s="6"/>
      <c r="O424" s="12"/>
      <c r="P424" s="12"/>
      <c r="Q424" s="12"/>
      <c r="R424" s="12"/>
      <c r="S424" s="12"/>
      <c r="T424" s="12"/>
      <c r="U424" s="12"/>
    </row>
    <row r="425" spans="1:21">
      <c r="A425" s="6"/>
      <c r="N425" s="6"/>
      <c r="O425" s="12"/>
      <c r="P425" s="12"/>
      <c r="Q425" s="12"/>
      <c r="R425" s="12"/>
      <c r="S425" s="12"/>
      <c r="T425" s="12"/>
      <c r="U425" s="12"/>
    </row>
    <row r="426" spans="1:21">
      <c r="A426" s="6"/>
      <c r="N426" s="6"/>
      <c r="O426" s="12"/>
      <c r="P426" s="12"/>
      <c r="Q426" s="12"/>
      <c r="R426" s="12"/>
      <c r="S426" s="12"/>
      <c r="T426" s="12"/>
      <c r="U426" s="12"/>
    </row>
    <row r="427" spans="1:21">
      <c r="A427" s="6"/>
      <c r="N427" s="6"/>
      <c r="O427" s="12"/>
      <c r="P427" s="12"/>
      <c r="Q427" s="12"/>
      <c r="R427" s="12"/>
      <c r="S427" s="12"/>
      <c r="T427" s="12"/>
      <c r="U427" s="12"/>
    </row>
    <row r="428" spans="1:21">
      <c r="A428" s="6"/>
      <c r="N428" s="6"/>
      <c r="O428" s="12"/>
      <c r="P428" s="12"/>
      <c r="Q428" s="12"/>
      <c r="R428" s="12"/>
      <c r="S428" s="12"/>
      <c r="T428" s="12"/>
      <c r="U428" s="12"/>
    </row>
    <row r="429" spans="1:21">
      <c r="A429" s="6"/>
      <c r="N429" s="6"/>
      <c r="O429" s="12"/>
      <c r="P429" s="12"/>
      <c r="Q429" s="12"/>
      <c r="R429" s="12"/>
      <c r="S429" s="12"/>
      <c r="T429" s="12"/>
      <c r="U429" s="12"/>
    </row>
    <row r="430" spans="1:21">
      <c r="A430" s="6"/>
      <c r="N430" s="6"/>
      <c r="O430" s="12"/>
      <c r="P430" s="12"/>
      <c r="Q430" s="12"/>
      <c r="R430" s="12"/>
      <c r="S430" s="12"/>
      <c r="T430" s="12"/>
      <c r="U430" s="12"/>
    </row>
    <row r="431" spans="1:21">
      <c r="A431" s="6"/>
      <c r="N431" s="6"/>
      <c r="O431" s="12"/>
      <c r="P431" s="12"/>
      <c r="Q431" s="12"/>
      <c r="R431" s="12"/>
      <c r="S431" s="12"/>
      <c r="T431" s="12"/>
      <c r="U431" s="12"/>
    </row>
    <row r="432" spans="1:21">
      <c r="A432" s="6"/>
      <c r="N432" s="6"/>
      <c r="O432" s="12"/>
      <c r="P432" s="12"/>
      <c r="Q432" s="12"/>
      <c r="R432" s="12"/>
      <c r="S432" s="12"/>
      <c r="T432" s="12"/>
      <c r="U432" s="12"/>
    </row>
    <row r="433" spans="1:21">
      <c r="A433" s="6"/>
      <c r="N433" s="6"/>
      <c r="O433" s="12"/>
      <c r="P433" s="12"/>
      <c r="Q433" s="12"/>
      <c r="R433" s="12"/>
      <c r="S433" s="12"/>
      <c r="T433" s="12"/>
      <c r="U433" s="12"/>
    </row>
    <row r="434" spans="1:21">
      <c r="A434" s="6"/>
      <c r="N434" s="6"/>
      <c r="O434" s="12"/>
      <c r="P434" s="12"/>
      <c r="Q434" s="12"/>
      <c r="R434" s="12"/>
      <c r="S434" s="12"/>
      <c r="T434" s="12"/>
      <c r="U434" s="12"/>
    </row>
    <row r="435" spans="1:21">
      <c r="A435" s="6"/>
      <c r="N435" s="6"/>
      <c r="O435" s="12"/>
      <c r="P435" s="12"/>
      <c r="Q435" s="12"/>
      <c r="R435" s="12"/>
      <c r="S435" s="12"/>
      <c r="T435" s="12"/>
      <c r="U435" s="12"/>
    </row>
    <row r="436" spans="1:21">
      <c r="A436" s="6"/>
      <c r="N436" s="6"/>
      <c r="O436" s="12"/>
      <c r="P436" s="12"/>
      <c r="Q436" s="12"/>
      <c r="R436" s="12"/>
      <c r="S436" s="12"/>
      <c r="T436" s="12"/>
      <c r="U436" s="12"/>
    </row>
    <row r="437" spans="1:21">
      <c r="A437" s="6"/>
      <c r="N437" s="6"/>
      <c r="O437" s="12"/>
      <c r="P437" s="12"/>
      <c r="Q437" s="12"/>
      <c r="R437" s="12"/>
      <c r="S437" s="12"/>
      <c r="T437" s="12"/>
      <c r="U437" s="12"/>
    </row>
    <row r="438" spans="1:21">
      <c r="A438" s="6"/>
      <c r="N438" s="6"/>
      <c r="O438" s="12"/>
      <c r="P438" s="12"/>
      <c r="Q438" s="12"/>
      <c r="R438" s="12"/>
      <c r="S438" s="12"/>
      <c r="T438" s="12"/>
      <c r="U438" s="12"/>
    </row>
    <row r="439" spans="1:21">
      <c r="A439" s="6"/>
      <c r="N439" s="6"/>
      <c r="O439" s="12"/>
      <c r="P439" s="12"/>
      <c r="Q439" s="12"/>
      <c r="R439" s="12"/>
      <c r="S439" s="12"/>
      <c r="T439" s="12"/>
      <c r="U439" s="12"/>
    </row>
    <row r="440" spans="1:21">
      <c r="A440" s="6"/>
      <c r="N440" s="6"/>
      <c r="O440" s="12"/>
      <c r="P440" s="12"/>
      <c r="Q440" s="12"/>
      <c r="R440" s="12"/>
      <c r="S440" s="12"/>
      <c r="T440" s="12"/>
      <c r="U440" s="12"/>
    </row>
    <row r="441" spans="1:21">
      <c r="A441" s="6"/>
      <c r="N441" s="6"/>
      <c r="O441" s="12"/>
      <c r="P441" s="12"/>
      <c r="Q441" s="12"/>
      <c r="R441" s="12"/>
      <c r="S441" s="12"/>
      <c r="T441" s="12"/>
      <c r="U441" s="12"/>
    </row>
    <row r="442" spans="1:21">
      <c r="A442" s="6"/>
      <c r="N442" s="6"/>
      <c r="O442" s="12"/>
      <c r="P442" s="12"/>
      <c r="Q442" s="12"/>
      <c r="R442" s="12"/>
      <c r="S442" s="12"/>
      <c r="T442" s="12"/>
      <c r="U442" s="12"/>
    </row>
    <row r="443" spans="1:21">
      <c r="A443" s="6"/>
      <c r="N443" s="6"/>
      <c r="O443" s="12"/>
      <c r="P443" s="12"/>
      <c r="Q443" s="12"/>
      <c r="R443" s="12"/>
      <c r="S443" s="12"/>
      <c r="T443" s="12"/>
      <c r="U443" s="12"/>
    </row>
    <row r="444" spans="1:21">
      <c r="A444" s="6"/>
      <c r="N444" s="6"/>
      <c r="O444" s="12"/>
      <c r="P444" s="12"/>
      <c r="Q444" s="12"/>
      <c r="R444" s="12"/>
      <c r="S444" s="12"/>
      <c r="T444" s="12"/>
      <c r="U444" s="12"/>
    </row>
    <row r="445" spans="1:21">
      <c r="A445" s="6"/>
      <c r="N445" s="6"/>
      <c r="O445" s="12"/>
      <c r="P445" s="12"/>
      <c r="Q445" s="12"/>
      <c r="R445" s="12"/>
      <c r="S445" s="12"/>
      <c r="T445" s="12"/>
      <c r="U445" s="12"/>
    </row>
    <row r="446" spans="1:21">
      <c r="A446" s="6"/>
      <c r="N446" s="6"/>
      <c r="O446" s="12"/>
      <c r="P446" s="12"/>
      <c r="Q446" s="12"/>
      <c r="R446" s="12"/>
      <c r="S446" s="12"/>
      <c r="T446" s="12"/>
      <c r="U446" s="12"/>
    </row>
    <row r="447" spans="1:21">
      <c r="A447" s="6"/>
      <c r="N447" s="6"/>
      <c r="O447" s="12"/>
      <c r="P447" s="12"/>
      <c r="Q447" s="12"/>
      <c r="R447" s="12"/>
      <c r="S447" s="12"/>
      <c r="T447" s="12"/>
      <c r="U447" s="12"/>
    </row>
    <row r="448" spans="1:21">
      <c r="A448" s="6"/>
      <c r="N448" s="6"/>
      <c r="O448" s="12"/>
      <c r="P448" s="12"/>
      <c r="Q448" s="12"/>
      <c r="R448" s="12"/>
      <c r="S448" s="12"/>
      <c r="T448" s="12"/>
      <c r="U448" s="12"/>
    </row>
    <row r="449" spans="1:21">
      <c r="N449" s="6"/>
      <c r="O449" s="12"/>
      <c r="P449" s="12"/>
      <c r="Q449" s="12"/>
      <c r="R449" s="12"/>
      <c r="S449" s="12"/>
      <c r="T449" s="12"/>
      <c r="U449" s="12"/>
    </row>
    <row r="450" spans="1:2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6"/>
      <c r="O450" s="12"/>
      <c r="P450" s="12"/>
      <c r="Q450" s="12"/>
      <c r="R450" s="12"/>
      <c r="S450" s="12"/>
      <c r="T450" s="12"/>
      <c r="U450" s="12"/>
    </row>
    <row r="451" spans="1:2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6"/>
      <c r="O451" s="12"/>
      <c r="P451" s="12"/>
      <c r="Q451" s="12"/>
      <c r="R451" s="12"/>
      <c r="S451" s="12"/>
      <c r="T451" s="12"/>
      <c r="U451" s="12"/>
    </row>
    <row r="452" spans="1:2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6"/>
      <c r="O452" s="12"/>
      <c r="P452" s="12"/>
      <c r="Q452" s="12"/>
      <c r="R452" s="12"/>
      <c r="S452" s="12"/>
      <c r="T452" s="12"/>
      <c r="U452" s="12"/>
    </row>
    <row r="453" spans="1:2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6"/>
      <c r="O453" s="12"/>
      <c r="P453" s="12"/>
      <c r="Q453" s="12"/>
      <c r="R453" s="12"/>
      <c r="S453" s="12"/>
      <c r="T453" s="12"/>
      <c r="U453" s="12"/>
    </row>
    <row r="454" spans="1:2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6"/>
      <c r="O454" s="12"/>
      <c r="P454" s="12"/>
      <c r="Q454" s="12"/>
      <c r="R454" s="12"/>
      <c r="S454" s="12"/>
      <c r="T454" s="12"/>
      <c r="U454" s="12"/>
    </row>
    <row r="455" spans="1:2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6"/>
      <c r="O455" s="12"/>
      <c r="P455" s="12"/>
      <c r="Q455" s="12"/>
      <c r="R455" s="12"/>
      <c r="S455" s="12"/>
      <c r="T455" s="12"/>
      <c r="U455" s="12"/>
    </row>
    <row r="456" spans="1:2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6"/>
      <c r="O456" s="12"/>
      <c r="P456" s="12"/>
      <c r="Q456" s="12"/>
      <c r="R456" s="12"/>
      <c r="S456" s="12"/>
      <c r="T456" s="12"/>
      <c r="U456" s="12"/>
    </row>
    <row r="457" spans="1:2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6"/>
      <c r="O457" s="12"/>
      <c r="P457" s="12"/>
      <c r="Q457" s="12"/>
      <c r="R457" s="12"/>
      <c r="S457" s="12"/>
      <c r="T457" s="12"/>
      <c r="U457" s="12"/>
    </row>
    <row r="458" spans="1:2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6"/>
      <c r="O458" s="12"/>
      <c r="P458" s="12"/>
      <c r="Q458" s="12"/>
      <c r="R458" s="12"/>
      <c r="S458" s="12"/>
      <c r="T458" s="12"/>
      <c r="U458" s="12"/>
    </row>
    <row r="459" spans="1:2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6"/>
      <c r="O459" s="12"/>
      <c r="P459" s="12"/>
      <c r="Q459" s="12"/>
      <c r="R459" s="12"/>
      <c r="S459" s="12"/>
      <c r="T459" s="12"/>
      <c r="U459" s="12"/>
    </row>
    <row r="460" spans="1:2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6"/>
      <c r="O460" s="12"/>
      <c r="P460" s="12"/>
      <c r="Q460" s="12"/>
      <c r="R460" s="12"/>
      <c r="S460" s="12"/>
      <c r="T460" s="12"/>
      <c r="U460" s="12"/>
    </row>
    <row r="461" spans="1:2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6"/>
      <c r="O461" s="12"/>
      <c r="P461" s="12"/>
      <c r="Q461" s="12"/>
      <c r="R461" s="12"/>
      <c r="S461" s="12"/>
      <c r="T461" s="12"/>
      <c r="U461" s="12"/>
    </row>
    <row r="462" spans="1:2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6"/>
      <c r="O462" s="12"/>
      <c r="P462" s="12"/>
      <c r="Q462" s="12"/>
      <c r="R462" s="12"/>
      <c r="S462" s="12"/>
      <c r="T462" s="12"/>
      <c r="U462" s="12"/>
    </row>
    <row r="463" spans="1:2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6"/>
      <c r="O463" s="12"/>
      <c r="P463" s="12"/>
      <c r="Q463" s="12"/>
      <c r="R463" s="12"/>
      <c r="S463" s="12"/>
      <c r="T463" s="12"/>
      <c r="U463" s="12"/>
    </row>
    <row r="464" spans="1:2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6"/>
      <c r="O464" s="12"/>
      <c r="P464" s="12"/>
      <c r="Q464" s="12"/>
      <c r="R464" s="12"/>
      <c r="S464" s="12"/>
      <c r="T464" s="12"/>
      <c r="U464" s="12"/>
    </row>
    <row r="465" spans="1:2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6"/>
      <c r="O465" s="12"/>
      <c r="P465" s="12"/>
      <c r="Q465" s="12"/>
      <c r="R465" s="12"/>
      <c r="S465" s="12"/>
      <c r="T465" s="12"/>
      <c r="U465" s="12"/>
    </row>
    <row r="466" spans="1:2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6"/>
      <c r="O466" s="12"/>
      <c r="P466" s="12"/>
      <c r="Q466" s="12"/>
      <c r="R466" s="12"/>
      <c r="S466" s="12"/>
      <c r="T466" s="12"/>
      <c r="U466" s="12"/>
    </row>
    <row r="467" spans="1:2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6"/>
      <c r="O467" s="12"/>
      <c r="P467" s="12"/>
      <c r="Q467" s="12"/>
      <c r="R467" s="12"/>
      <c r="S467" s="12"/>
      <c r="T467" s="12"/>
      <c r="U467" s="12"/>
    </row>
    <row r="468" spans="1:2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6"/>
      <c r="O468" s="12"/>
      <c r="P468" s="12"/>
      <c r="Q468" s="12"/>
      <c r="R468" s="12"/>
      <c r="S468" s="12"/>
      <c r="T468" s="12"/>
      <c r="U468" s="12"/>
    </row>
    <row r="469" spans="1:2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6"/>
      <c r="O469" s="12"/>
      <c r="P469" s="12"/>
      <c r="Q469" s="12"/>
      <c r="R469" s="12"/>
      <c r="S469" s="12"/>
      <c r="T469" s="12"/>
      <c r="U469" s="12"/>
    </row>
    <row r="470" spans="1:2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6"/>
      <c r="O470" s="12"/>
      <c r="P470" s="12"/>
      <c r="Q470" s="12"/>
      <c r="R470" s="12"/>
      <c r="S470" s="12"/>
      <c r="T470" s="12"/>
      <c r="U470" s="12"/>
    </row>
    <row r="471" spans="1:2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6"/>
      <c r="O471" s="12"/>
      <c r="P471" s="12"/>
      <c r="Q471" s="12"/>
      <c r="R471" s="12"/>
      <c r="S471" s="12"/>
      <c r="T471" s="12"/>
      <c r="U471" s="12"/>
    </row>
    <row r="472" spans="1:2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6"/>
      <c r="O472" s="12"/>
      <c r="P472" s="12"/>
      <c r="Q472" s="12"/>
      <c r="R472" s="12"/>
      <c r="S472" s="12"/>
      <c r="T472" s="12"/>
      <c r="U472" s="12"/>
    </row>
    <row r="473" spans="1:2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6"/>
      <c r="O473" s="12"/>
      <c r="P473" s="12"/>
      <c r="Q473" s="12"/>
      <c r="R473" s="12"/>
      <c r="S473" s="12"/>
      <c r="T473" s="12"/>
      <c r="U473" s="12"/>
    </row>
    <row r="474" spans="1:2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6"/>
      <c r="O474" s="12"/>
      <c r="P474" s="12"/>
      <c r="Q474" s="12"/>
      <c r="R474" s="12"/>
      <c r="S474" s="12"/>
      <c r="T474" s="12"/>
      <c r="U474" s="12"/>
    </row>
    <row r="475" spans="1:2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6"/>
      <c r="O475" s="12"/>
      <c r="P475" s="12"/>
      <c r="Q475" s="12"/>
      <c r="R475" s="12"/>
      <c r="S475" s="12"/>
      <c r="T475" s="12"/>
      <c r="U475" s="12"/>
    </row>
    <row r="476" spans="1:2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6"/>
      <c r="O476" s="12"/>
      <c r="P476" s="12"/>
      <c r="Q476" s="12"/>
      <c r="R476" s="12"/>
      <c r="S476" s="12"/>
      <c r="T476" s="12"/>
      <c r="U476" s="12"/>
    </row>
    <row r="477" spans="1:2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6"/>
      <c r="O477" s="12"/>
      <c r="P477" s="12"/>
      <c r="Q477" s="12"/>
      <c r="R477" s="12"/>
      <c r="S477" s="12"/>
      <c r="T477" s="12"/>
      <c r="U477" s="12"/>
    </row>
    <row r="478" spans="1:2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6"/>
      <c r="O478" s="12"/>
      <c r="P478" s="12"/>
      <c r="Q478" s="12"/>
      <c r="R478" s="12"/>
      <c r="S478" s="12"/>
      <c r="T478" s="12"/>
      <c r="U478" s="12"/>
    </row>
    <row r="479" spans="1:2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6"/>
      <c r="O479" s="12"/>
      <c r="P479" s="12"/>
      <c r="Q479" s="12"/>
      <c r="R479" s="12"/>
      <c r="S479" s="12"/>
      <c r="T479" s="12"/>
      <c r="U479" s="12"/>
    </row>
    <row r="480" spans="1:2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6"/>
      <c r="O480" s="12"/>
      <c r="P480" s="12"/>
      <c r="Q480" s="12"/>
      <c r="R480" s="12"/>
      <c r="S480" s="12"/>
      <c r="T480" s="12"/>
      <c r="U480" s="12"/>
    </row>
    <row r="481" spans="1:2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6"/>
      <c r="O481" s="12"/>
      <c r="P481" s="12"/>
      <c r="Q481" s="12"/>
      <c r="R481" s="12"/>
      <c r="S481" s="12"/>
      <c r="T481" s="12"/>
      <c r="U481" s="12"/>
    </row>
    <row r="482" spans="1:2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6"/>
      <c r="O482" s="12"/>
      <c r="P482" s="12"/>
      <c r="Q482" s="12"/>
      <c r="R482" s="12"/>
      <c r="S482" s="12"/>
      <c r="T482" s="12"/>
      <c r="U482" s="12"/>
    </row>
    <row r="483" spans="1:2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6"/>
      <c r="O483" s="12"/>
      <c r="P483" s="12"/>
      <c r="Q483" s="12"/>
      <c r="R483" s="12"/>
      <c r="S483" s="12"/>
      <c r="T483" s="12"/>
      <c r="U483" s="12"/>
    </row>
    <row r="484" spans="1:2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6"/>
      <c r="O484" s="12"/>
      <c r="P484" s="12"/>
      <c r="Q484" s="12"/>
      <c r="R484" s="12"/>
      <c r="S484" s="12"/>
      <c r="T484" s="12"/>
      <c r="U484" s="12"/>
    </row>
    <row r="485" spans="1:2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6"/>
      <c r="O485" s="12"/>
      <c r="P485" s="12"/>
      <c r="Q485" s="12"/>
      <c r="R485" s="12"/>
      <c r="S485" s="12"/>
      <c r="T485" s="12"/>
      <c r="U485" s="12"/>
    </row>
    <row r="486" spans="1:2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6"/>
      <c r="O486" s="12"/>
      <c r="P486" s="12"/>
      <c r="Q486" s="12"/>
      <c r="R486" s="12"/>
      <c r="S486" s="12"/>
      <c r="T486" s="12"/>
      <c r="U486" s="12"/>
    </row>
    <row r="487" spans="1:2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6"/>
      <c r="O487" s="12"/>
      <c r="P487" s="12"/>
      <c r="Q487" s="12"/>
      <c r="R487" s="12"/>
      <c r="S487" s="12"/>
      <c r="T487" s="12"/>
      <c r="U487" s="12"/>
    </row>
    <row r="488" spans="1:2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6"/>
      <c r="O488" s="12"/>
      <c r="P488" s="12"/>
      <c r="Q488" s="12"/>
      <c r="R488" s="12"/>
      <c r="S488" s="12"/>
      <c r="T488" s="12"/>
      <c r="U488" s="12"/>
    </row>
    <row r="489" spans="1:2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6"/>
      <c r="O489" s="12"/>
      <c r="P489" s="12"/>
      <c r="Q489" s="12"/>
      <c r="R489" s="12"/>
      <c r="S489" s="12"/>
      <c r="T489" s="12"/>
      <c r="U489" s="12"/>
    </row>
    <row r="490" spans="1:2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6"/>
      <c r="O490" s="12"/>
      <c r="P490" s="12"/>
      <c r="Q490" s="12"/>
      <c r="R490" s="12"/>
      <c r="S490" s="12"/>
      <c r="T490" s="12"/>
      <c r="U490" s="12"/>
    </row>
    <row r="491" spans="1:2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6"/>
      <c r="O491" s="12"/>
      <c r="P491" s="12"/>
      <c r="Q491" s="12"/>
      <c r="R491" s="12"/>
      <c r="S491" s="12"/>
      <c r="T491" s="12"/>
      <c r="U491" s="12"/>
    </row>
    <row r="492" spans="1:2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6"/>
      <c r="O492" s="12"/>
      <c r="P492" s="12"/>
      <c r="Q492" s="12"/>
      <c r="R492" s="12"/>
      <c r="S492" s="12"/>
      <c r="T492" s="12"/>
      <c r="U492" s="12"/>
    </row>
    <row r="493" spans="1:2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6"/>
      <c r="O493" s="12"/>
      <c r="P493" s="12"/>
      <c r="Q493" s="12"/>
      <c r="R493" s="12"/>
      <c r="S493" s="12"/>
      <c r="T493" s="12"/>
      <c r="U493" s="12"/>
    </row>
    <row r="494" spans="1:2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6"/>
      <c r="O494" s="12"/>
      <c r="P494" s="12"/>
      <c r="Q494" s="12"/>
      <c r="R494" s="12"/>
      <c r="S494" s="12"/>
      <c r="T494" s="12"/>
      <c r="U494" s="12"/>
    </row>
    <row r="495" spans="1:2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6"/>
      <c r="O495" s="12"/>
      <c r="P495" s="12"/>
      <c r="Q495" s="12"/>
      <c r="R495" s="12"/>
      <c r="S495" s="12"/>
      <c r="T495" s="12"/>
      <c r="U495" s="12"/>
    </row>
    <row r="496" spans="1:2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6"/>
      <c r="O496" s="12"/>
      <c r="P496" s="12"/>
      <c r="Q496" s="12"/>
      <c r="R496" s="12"/>
      <c r="S496" s="12"/>
      <c r="T496" s="12"/>
      <c r="U496" s="12"/>
    </row>
    <row r="497" spans="1:2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6"/>
      <c r="O497" s="12"/>
      <c r="P497" s="12"/>
      <c r="Q497" s="12"/>
      <c r="R497" s="12"/>
      <c r="S497" s="12"/>
      <c r="T497" s="12"/>
      <c r="U497" s="12"/>
    </row>
    <row r="498" spans="1:2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6"/>
      <c r="O498" s="12"/>
      <c r="P498" s="12"/>
      <c r="Q498" s="12"/>
      <c r="R498" s="12"/>
      <c r="S498" s="12"/>
      <c r="T498" s="12"/>
      <c r="U498" s="12"/>
    </row>
    <row r="499" spans="1:2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6"/>
      <c r="O499" s="12"/>
      <c r="P499" s="12"/>
      <c r="Q499" s="12"/>
      <c r="R499" s="12"/>
      <c r="S499" s="12"/>
      <c r="T499" s="12"/>
      <c r="U499" s="12"/>
    </row>
    <row r="500" spans="1:2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6"/>
      <c r="O500" s="12"/>
      <c r="P500" s="12"/>
      <c r="Q500" s="12"/>
      <c r="R500" s="12"/>
      <c r="S500" s="12"/>
      <c r="T500" s="12"/>
      <c r="U500" s="12"/>
    </row>
    <row r="501" spans="1:2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6"/>
      <c r="O501" s="12"/>
      <c r="P501" s="12"/>
      <c r="Q501" s="12"/>
      <c r="R501" s="12"/>
      <c r="S501" s="12"/>
      <c r="T501" s="12"/>
      <c r="U501" s="12"/>
    </row>
    <row r="502" spans="1:2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6"/>
      <c r="O502" s="12"/>
      <c r="P502" s="12"/>
      <c r="Q502" s="12"/>
      <c r="R502" s="12"/>
      <c r="S502" s="12"/>
      <c r="T502" s="12"/>
      <c r="U502" s="12"/>
    </row>
    <row r="503" spans="1:2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6"/>
      <c r="O503" s="12"/>
      <c r="P503" s="12"/>
      <c r="Q503" s="12"/>
      <c r="R503" s="12"/>
      <c r="S503" s="12"/>
      <c r="T503" s="12"/>
      <c r="U503" s="12"/>
    </row>
    <row r="504" spans="1:2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6"/>
      <c r="O504" s="12"/>
      <c r="P504" s="12"/>
      <c r="Q504" s="12"/>
      <c r="R504" s="12"/>
      <c r="S504" s="12"/>
      <c r="T504" s="12"/>
      <c r="U504" s="12"/>
    </row>
    <row r="505" spans="1:2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6"/>
      <c r="O505" s="12"/>
      <c r="P505" s="12"/>
      <c r="Q505" s="12"/>
      <c r="R505" s="12"/>
      <c r="S505" s="12"/>
      <c r="T505" s="12"/>
      <c r="U505" s="12"/>
    </row>
    <row r="506" spans="1:2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6"/>
      <c r="O506" s="12"/>
      <c r="P506" s="12"/>
      <c r="Q506" s="12"/>
      <c r="R506" s="12"/>
      <c r="S506" s="12"/>
      <c r="T506" s="12"/>
      <c r="U506" s="12"/>
    </row>
    <row r="507" spans="1:2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6"/>
      <c r="O507" s="12"/>
      <c r="P507" s="12"/>
      <c r="Q507" s="12"/>
      <c r="R507" s="12"/>
      <c r="S507" s="12"/>
      <c r="T507" s="12"/>
      <c r="U507" s="12"/>
    </row>
    <row r="508" spans="1:2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6"/>
      <c r="O508" s="12"/>
      <c r="P508" s="12"/>
      <c r="Q508" s="12"/>
      <c r="R508" s="12"/>
      <c r="S508" s="12"/>
      <c r="T508" s="12"/>
      <c r="U508" s="12"/>
    </row>
    <row r="509" spans="1:2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6"/>
      <c r="O509" s="12"/>
      <c r="P509" s="12"/>
      <c r="Q509" s="12"/>
      <c r="R509" s="12"/>
      <c r="S509" s="12"/>
      <c r="T509" s="12"/>
      <c r="U509" s="12"/>
    </row>
    <row r="510" spans="1:2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6"/>
      <c r="O510" s="12"/>
      <c r="P510" s="12"/>
      <c r="Q510" s="12"/>
      <c r="R510" s="12"/>
      <c r="S510" s="12"/>
      <c r="T510" s="12"/>
      <c r="U510" s="12"/>
    </row>
    <row r="511" spans="1:2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6"/>
      <c r="O511" s="12"/>
      <c r="P511" s="12"/>
      <c r="Q511" s="12"/>
      <c r="R511" s="12"/>
      <c r="S511" s="12"/>
      <c r="T511" s="12"/>
      <c r="U511" s="12"/>
    </row>
    <row r="512" spans="1:2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6"/>
      <c r="O512" s="12"/>
      <c r="P512" s="12"/>
      <c r="Q512" s="12"/>
      <c r="R512" s="12"/>
      <c r="S512" s="12"/>
      <c r="T512" s="12"/>
      <c r="U512" s="12"/>
    </row>
    <row r="513" spans="1:2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6"/>
      <c r="O513" s="12"/>
      <c r="P513" s="12"/>
      <c r="Q513" s="12"/>
      <c r="R513" s="12"/>
      <c r="S513" s="12"/>
      <c r="T513" s="12"/>
      <c r="U513" s="12"/>
    </row>
    <row r="514" spans="1:21">
      <c r="A514" s="12"/>
      <c r="B514" s="12"/>
      <c r="C514" s="12"/>
      <c r="D514" s="12"/>
      <c r="N514" s="6"/>
      <c r="O514" s="12"/>
      <c r="P514" s="12"/>
      <c r="Q514" s="12"/>
      <c r="R514" s="12"/>
      <c r="S514" s="12"/>
      <c r="T514" s="12"/>
      <c r="U514" s="12"/>
    </row>
    <row r="515" spans="1:21">
      <c r="A515" s="12"/>
      <c r="B515" s="12"/>
      <c r="C515" s="12"/>
      <c r="D515" s="12"/>
      <c r="N515" s="6"/>
      <c r="O515" s="12"/>
      <c r="P515" s="12"/>
      <c r="Q515" s="12"/>
      <c r="R515" s="12"/>
      <c r="S515" s="12"/>
      <c r="T515" s="12"/>
      <c r="U515" s="12"/>
    </row>
    <row r="516" spans="1:21">
      <c r="A516" s="12"/>
      <c r="B516" s="12"/>
      <c r="C516" s="12"/>
      <c r="D516" s="12"/>
      <c r="N516" s="6"/>
      <c r="O516" s="12"/>
      <c r="P516" s="12"/>
      <c r="Q516" s="12"/>
      <c r="R516" s="12"/>
      <c r="S516" s="12"/>
      <c r="T516" s="12"/>
      <c r="U516" s="12"/>
    </row>
    <row r="517" spans="1:21">
      <c r="A517" s="12"/>
      <c r="B517" s="12"/>
      <c r="C517" s="12"/>
      <c r="D517" s="12"/>
      <c r="N517" s="6"/>
      <c r="O517" s="12"/>
      <c r="P517" s="12"/>
      <c r="Q517" s="12"/>
      <c r="R517" s="12"/>
      <c r="S517" s="12"/>
      <c r="T517" s="12"/>
      <c r="U517" s="12"/>
    </row>
    <row r="518" spans="1:21">
      <c r="A518" s="12"/>
      <c r="B518" s="12"/>
      <c r="C518" s="12"/>
      <c r="D518" s="12"/>
      <c r="N518" s="6"/>
      <c r="O518" s="12"/>
      <c r="P518" s="12"/>
      <c r="Q518" s="12"/>
      <c r="R518" s="12"/>
      <c r="S518" s="12"/>
      <c r="T518" s="12"/>
      <c r="U518" s="12"/>
    </row>
    <row r="519" spans="1:21">
      <c r="A519" s="12"/>
      <c r="B519" s="12"/>
      <c r="C519" s="12"/>
      <c r="D519" s="12"/>
      <c r="N519" s="6"/>
      <c r="O519" s="12"/>
      <c r="P519" s="12"/>
      <c r="Q519" s="12"/>
      <c r="R519" s="12"/>
      <c r="S519" s="12"/>
      <c r="T519" s="12"/>
      <c r="U519" s="12"/>
    </row>
    <row r="520" spans="1:21">
      <c r="A520" s="12"/>
      <c r="B520" s="12"/>
      <c r="C520" s="12"/>
      <c r="D520" s="12"/>
      <c r="N520" s="6"/>
      <c r="O520" s="12"/>
      <c r="P520" s="12"/>
      <c r="Q520" s="12"/>
      <c r="R520" s="12"/>
      <c r="S520" s="12"/>
      <c r="T520" s="12"/>
      <c r="U520" s="12"/>
    </row>
    <row r="521" spans="1:21">
      <c r="A521" s="12"/>
      <c r="B521" s="12"/>
      <c r="C521" s="12"/>
      <c r="D521" s="12"/>
      <c r="N521" s="6"/>
      <c r="O521" s="12"/>
      <c r="P521" s="12"/>
      <c r="Q521" s="12"/>
      <c r="R521" s="12"/>
      <c r="S521" s="12"/>
      <c r="T521" s="12"/>
      <c r="U521" s="12"/>
    </row>
    <row r="522" spans="1:21">
      <c r="A522" s="12"/>
      <c r="B522" s="12"/>
      <c r="C522" s="12"/>
      <c r="D522" s="12"/>
      <c r="N522" s="6"/>
      <c r="O522" s="12"/>
      <c r="P522" s="12"/>
      <c r="Q522" s="12"/>
      <c r="R522" s="12"/>
      <c r="S522" s="12"/>
      <c r="T522" s="12"/>
      <c r="U522" s="12"/>
    </row>
    <row r="523" spans="1:21">
      <c r="A523" s="12"/>
      <c r="B523" s="12"/>
      <c r="C523" s="12"/>
      <c r="D523" s="12"/>
      <c r="N523" s="6"/>
      <c r="O523" s="12"/>
      <c r="P523" s="12"/>
      <c r="Q523" s="12"/>
      <c r="R523" s="12"/>
      <c r="S523" s="12"/>
      <c r="T523" s="12"/>
      <c r="U523" s="12"/>
    </row>
    <row r="524" spans="1:21">
      <c r="A524" s="12"/>
      <c r="B524" s="12"/>
      <c r="C524" s="12"/>
      <c r="D524" s="12"/>
      <c r="N524" s="6"/>
      <c r="O524" s="12"/>
      <c r="P524" s="12"/>
      <c r="Q524" s="12"/>
      <c r="R524" s="12"/>
      <c r="S524" s="12"/>
      <c r="T524" s="12"/>
      <c r="U524" s="12"/>
    </row>
    <row r="525" spans="1:21">
      <c r="A525" s="12"/>
      <c r="B525" s="12"/>
      <c r="C525" s="12"/>
      <c r="D525" s="12"/>
      <c r="N525" s="6"/>
      <c r="O525" s="12"/>
      <c r="P525" s="12"/>
      <c r="Q525" s="12"/>
      <c r="R525" s="12"/>
      <c r="S525" s="12"/>
      <c r="T525" s="12"/>
      <c r="U525" s="12"/>
    </row>
    <row r="526" spans="1:21">
      <c r="A526" s="12"/>
      <c r="B526" s="12"/>
      <c r="C526" s="12"/>
      <c r="D526" s="12"/>
      <c r="N526" s="6"/>
      <c r="O526" s="12"/>
      <c r="P526" s="12"/>
      <c r="Q526" s="12"/>
      <c r="R526" s="12"/>
      <c r="S526" s="12"/>
      <c r="T526" s="12"/>
      <c r="U526" s="12"/>
    </row>
    <row r="527" spans="1:21">
      <c r="A527" s="12"/>
      <c r="B527" s="12"/>
      <c r="C527" s="12"/>
      <c r="D527" s="12"/>
      <c r="N527" s="6"/>
      <c r="O527" s="12"/>
      <c r="P527" s="12"/>
      <c r="Q527" s="12"/>
      <c r="R527" s="12"/>
      <c r="S527" s="12"/>
      <c r="T527" s="12"/>
      <c r="U527" s="12"/>
    </row>
    <row r="528" spans="1:21">
      <c r="A528" s="12"/>
      <c r="B528" s="12"/>
      <c r="C528" s="12"/>
      <c r="D528" s="12"/>
      <c r="E528" s="27"/>
      <c r="N528" s="6"/>
      <c r="O528" s="12"/>
      <c r="P528" s="12"/>
      <c r="Q528" s="12"/>
      <c r="R528" s="12"/>
      <c r="S528" s="12"/>
      <c r="T528" s="12"/>
      <c r="U528" s="12"/>
    </row>
    <row r="529" spans="1:21">
      <c r="A529" s="12"/>
      <c r="B529" s="12"/>
      <c r="C529" s="12"/>
      <c r="D529" s="12"/>
      <c r="I529" s="5">
        <f>SUBTOTAL(9,I8:I528)</f>
        <v>276</v>
      </c>
      <c r="N529" s="6"/>
      <c r="O529" s="12"/>
      <c r="P529" s="12"/>
      <c r="Q529" s="12"/>
      <c r="R529" s="12"/>
      <c r="S529" s="12"/>
      <c r="T529" s="12"/>
      <c r="U529" s="12"/>
    </row>
    <row r="530" spans="1:2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6"/>
      <c r="O530" s="12"/>
      <c r="P530" s="12"/>
      <c r="Q530" s="12"/>
      <c r="R530" s="12"/>
      <c r="S530" s="12"/>
      <c r="T530" s="12"/>
      <c r="U530" s="12"/>
    </row>
    <row r="531" spans="1:2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6"/>
      <c r="O531" s="12"/>
      <c r="P531" s="12"/>
      <c r="Q531" s="12"/>
      <c r="R531" s="12"/>
      <c r="S531" s="12"/>
      <c r="T531" s="12"/>
      <c r="U531" s="12"/>
    </row>
    <row r="532" spans="1:2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6"/>
      <c r="O532" s="12"/>
      <c r="P532" s="12"/>
      <c r="Q532" s="12"/>
      <c r="R532" s="12"/>
      <c r="S532" s="12"/>
      <c r="T532" s="12"/>
      <c r="U532" s="12"/>
    </row>
    <row r="533" spans="1:2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6"/>
      <c r="O533" s="12"/>
      <c r="P533" s="12"/>
      <c r="Q533" s="12"/>
      <c r="R533" s="12"/>
      <c r="S533" s="12"/>
      <c r="T533" s="12"/>
      <c r="U533" s="12"/>
    </row>
    <row r="534" spans="1:2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6"/>
      <c r="O534" s="12"/>
      <c r="P534" s="12"/>
      <c r="Q534" s="12"/>
      <c r="R534" s="12"/>
      <c r="S534" s="12"/>
      <c r="T534" s="12"/>
      <c r="U534" s="12"/>
    </row>
    <row r="535" spans="1:2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6"/>
      <c r="O535" s="12"/>
      <c r="P535" s="12"/>
      <c r="Q535" s="12"/>
      <c r="R535" s="12"/>
      <c r="S535" s="12"/>
      <c r="T535" s="12"/>
      <c r="U535" s="12"/>
    </row>
    <row r="536" spans="1:2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6"/>
      <c r="O536" s="12"/>
      <c r="P536" s="12"/>
      <c r="Q536" s="12"/>
      <c r="R536" s="12"/>
      <c r="S536" s="12"/>
      <c r="T536" s="12"/>
      <c r="U536" s="12"/>
    </row>
    <row r="537" spans="1:2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6"/>
      <c r="O537" s="12"/>
      <c r="P537" s="12"/>
      <c r="Q537" s="12"/>
      <c r="R537" s="12"/>
      <c r="S537" s="12"/>
      <c r="T537" s="12"/>
      <c r="U537" s="12"/>
    </row>
    <row r="538" spans="1:2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6"/>
      <c r="O538" s="12"/>
      <c r="P538" s="12"/>
      <c r="Q538" s="12"/>
      <c r="R538" s="12"/>
      <c r="S538" s="12"/>
      <c r="T538" s="12"/>
      <c r="U538" s="12"/>
    </row>
    <row r="539" spans="1:2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6"/>
      <c r="O539" s="12"/>
      <c r="P539" s="12"/>
      <c r="Q539" s="12"/>
      <c r="R539" s="12"/>
      <c r="S539" s="12"/>
      <c r="T539" s="12"/>
      <c r="U539" s="12"/>
    </row>
    <row r="540" spans="1:2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6"/>
      <c r="O540" s="12"/>
      <c r="P540" s="12"/>
      <c r="Q540" s="12"/>
      <c r="R540" s="12"/>
      <c r="S540" s="12"/>
      <c r="T540" s="12"/>
      <c r="U540" s="12"/>
    </row>
    <row r="541" spans="1:2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6"/>
      <c r="O541" s="12"/>
      <c r="P541" s="12"/>
      <c r="Q541" s="12"/>
      <c r="R541" s="12"/>
      <c r="S541" s="12"/>
      <c r="T541" s="12"/>
      <c r="U541" s="12"/>
    </row>
    <row r="542" spans="1:2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6"/>
      <c r="O542" s="12"/>
      <c r="P542" s="12"/>
      <c r="Q542" s="12"/>
      <c r="R542" s="12"/>
      <c r="S542" s="12"/>
      <c r="T542" s="12"/>
      <c r="U542" s="12"/>
    </row>
    <row r="543" spans="1:2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6"/>
      <c r="O543" s="12"/>
      <c r="P543" s="12"/>
      <c r="Q543" s="12"/>
      <c r="R543" s="12"/>
      <c r="S543" s="12"/>
      <c r="T543" s="12"/>
      <c r="U543" s="12"/>
    </row>
    <row r="544" spans="1:2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6"/>
      <c r="O544" s="12"/>
      <c r="P544" s="12"/>
      <c r="Q544" s="12"/>
      <c r="R544" s="12"/>
      <c r="S544" s="12"/>
      <c r="T544" s="12"/>
      <c r="U544" s="12"/>
    </row>
    <row r="545" spans="1:2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6"/>
      <c r="O545" s="12"/>
      <c r="P545" s="12"/>
      <c r="Q545" s="12"/>
      <c r="R545" s="12"/>
      <c r="S545" s="12"/>
      <c r="T545" s="12"/>
      <c r="U545" s="12"/>
    </row>
    <row r="546" spans="1:2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6"/>
      <c r="O546" s="12"/>
      <c r="P546" s="12"/>
      <c r="Q546" s="12"/>
      <c r="R546" s="12"/>
      <c r="S546" s="12"/>
      <c r="T546" s="12"/>
      <c r="U546" s="12"/>
    </row>
    <row r="547" spans="1:2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6"/>
      <c r="O547" s="12"/>
      <c r="P547" s="12"/>
      <c r="Q547" s="12"/>
      <c r="R547" s="12"/>
      <c r="S547" s="12"/>
      <c r="T547" s="12"/>
      <c r="U547" s="12"/>
    </row>
    <row r="548" spans="1:2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6"/>
      <c r="O548" s="12"/>
      <c r="P548" s="12"/>
      <c r="Q548" s="12"/>
      <c r="R548" s="12"/>
      <c r="S548" s="12"/>
      <c r="T548" s="12"/>
      <c r="U548" s="12"/>
    </row>
    <row r="549" spans="1:2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6"/>
      <c r="O549" s="12"/>
      <c r="P549" s="12"/>
      <c r="Q549" s="12"/>
      <c r="R549" s="12"/>
      <c r="S549" s="12"/>
      <c r="T549" s="12"/>
      <c r="U549" s="12"/>
    </row>
    <row r="550" spans="1:2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6"/>
      <c r="O550" s="12"/>
      <c r="P550" s="12"/>
      <c r="Q550" s="12"/>
      <c r="R550" s="12"/>
      <c r="S550" s="12"/>
      <c r="T550" s="12"/>
      <c r="U550" s="12"/>
    </row>
    <row r="551" spans="1:2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6"/>
      <c r="O551" s="12"/>
      <c r="P551" s="12"/>
      <c r="Q551" s="12"/>
      <c r="R551" s="12"/>
      <c r="S551" s="12"/>
      <c r="T551" s="12"/>
      <c r="U551" s="12"/>
    </row>
    <row r="552" spans="1:2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6"/>
      <c r="O552" s="12"/>
      <c r="P552" s="12"/>
      <c r="Q552" s="12"/>
      <c r="R552" s="12"/>
      <c r="S552" s="12"/>
      <c r="T552" s="12"/>
      <c r="U552" s="12"/>
    </row>
    <row r="553" spans="1:2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6"/>
      <c r="O553" s="12"/>
      <c r="P553" s="12"/>
      <c r="Q553" s="12"/>
      <c r="R553" s="12"/>
      <c r="S553" s="12"/>
      <c r="T553" s="12"/>
      <c r="U553" s="12"/>
    </row>
    <row r="554" spans="1:2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6"/>
      <c r="O554" s="12"/>
      <c r="P554" s="12"/>
      <c r="Q554" s="12"/>
      <c r="R554" s="12"/>
      <c r="S554" s="12"/>
      <c r="T554" s="12"/>
      <c r="U554" s="12"/>
    </row>
    <row r="555" spans="1:2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6"/>
      <c r="O555" s="12"/>
      <c r="P555" s="12"/>
      <c r="Q555" s="12"/>
      <c r="R555" s="12"/>
      <c r="S555" s="12"/>
      <c r="T555" s="12"/>
      <c r="U555" s="12"/>
    </row>
    <row r="556" spans="1:2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6"/>
      <c r="O556" s="12"/>
      <c r="P556" s="12"/>
      <c r="Q556" s="12"/>
      <c r="R556" s="12"/>
      <c r="S556" s="12"/>
      <c r="T556" s="12"/>
      <c r="U556" s="12"/>
    </row>
    <row r="557" spans="1:2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6"/>
      <c r="O557" s="12"/>
      <c r="P557" s="12"/>
      <c r="Q557" s="12"/>
      <c r="R557" s="12"/>
      <c r="S557" s="12"/>
      <c r="T557" s="12"/>
      <c r="U557" s="12"/>
    </row>
    <row r="558" spans="1:2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6"/>
      <c r="O558" s="12"/>
      <c r="P558" s="12"/>
      <c r="Q558" s="12"/>
      <c r="R558" s="12"/>
      <c r="S558" s="12"/>
      <c r="T558" s="12"/>
      <c r="U558" s="12"/>
    </row>
    <row r="559" spans="1:2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6"/>
      <c r="O559" s="12"/>
      <c r="P559" s="12"/>
      <c r="Q559" s="12"/>
      <c r="R559" s="12"/>
      <c r="S559" s="12"/>
      <c r="T559" s="12"/>
      <c r="U559" s="12"/>
    </row>
    <row r="560" spans="1:2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6"/>
      <c r="O560" s="12"/>
      <c r="P560" s="12"/>
      <c r="Q560" s="12"/>
      <c r="R560" s="12"/>
      <c r="S560" s="12"/>
      <c r="T560" s="12"/>
      <c r="U560" s="12"/>
    </row>
    <row r="561" spans="1:2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6"/>
      <c r="O561" s="12"/>
      <c r="P561" s="12"/>
      <c r="Q561" s="12"/>
      <c r="R561" s="12"/>
      <c r="S561" s="12"/>
      <c r="T561" s="12"/>
      <c r="U561" s="12"/>
    </row>
    <row r="562" spans="1:2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6"/>
      <c r="O562" s="12"/>
      <c r="P562" s="12"/>
      <c r="Q562" s="12"/>
      <c r="R562" s="12"/>
      <c r="S562" s="12"/>
      <c r="T562" s="12"/>
      <c r="U562" s="12"/>
    </row>
    <row r="563" spans="1:2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6"/>
      <c r="O563" s="12"/>
      <c r="P563" s="12"/>
      <c r="Q563" s="12"/>
      <c r="R563" s="12"/>
      <c r="S563" s="12"/>
      <c r="T563" s="12"/>
      <c r="U563" s="12"/>
    </row>
    <row r="564" spans="1:2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6"/>
      <c r="O564" s="12"/>
      <c r="P564" s="12"/>
      <c r="Q564" s="12"/>
      <c r="R564" s="12"/>
      <c r="S564" s="12"/>
      <c r="T564" s="12"/>
      <c r="U564" s="12"/>
    </row>
    <row r="565" spans="1:2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6"/>
      <c r="O565" s="12"/>
      <c r="P565" s="12"/>
      <c r="Q565" s="12"/>
      <c r="R565" s="12"/>
      <c r="S565" s="12"/>
      <c r="T565" s="12"/>
      <c r="U565" s="12"/>
    </row>
    <row r="566" spans="1:2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6"/>
      <c r="O566" s="12"/>
      <c r="P566" s="12"/>
      <c r="Q566" s="12"/>
      <c r="R566" s="12"/>
      <c r="S566" s="12"/>
      <c r="T566" s="12"/>
      <c r="U566" s="12"/>
    </row>
    <row r="567" spans="1:2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6"/>
      <c r="O567" s="12"/>
      <c r="P567" s="12"/>
      <c r="Q567" s="12"/>
      <c r="R567" s="12"/>
      <c r="S567" s="12"/>
      <c r="T567" s="12"/>
      <c r="U567" s="12"/>
    </row>
    <row r="568" spans="1:2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6"/>
      <c r="O568" s="12"/>
      <c r="P568" s="12"/>
      <c r="Q568" s="12"/>
      <c r="R568" s="12"/>
      <c r="S568" s="12"/>
      <c r="T568" s="12"/>
      <c r="U568" s="12"/>
    </row>
    <row r="569" spans="1:2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6"/>
      <c r="O569" s="12"/>
      <c r="P569" s="12"/>
      <c r="Q569" s="12"/>
      <c r="R569" s="12"/>
      <c r="S569" s="12"/>
      <c r="T569" s="12"/>
      <c r="U569" s="12"/>
    </row>
    <row r="570" spans="1:2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6"/>
      <c r="O570" s="12"/>
      <c r="P570" s="12"/>
      <c r="Q570" s="12"/>
      <c r="R570" s="12"/>
      <c r="S570" s="12"/>
      <c r="T570" s="12"/>
      <c r="U570" s="12"/>
    </row>
    <row r="571" spans="1:2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6"/>
      <c r="O571" s="12"/>
      <c r="P571" s="12"/>
      <c r="Q571" s="12"/>
      <c r="R571" s="12"/>
      <c r="S571" s="12"/>
      <c r="T571" s="12"/>
      <c r="U571" s="12"/>
    </row>
    <row r="572" spans="1:2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6"/>
      <c r="O572" s="12"/>
      <c r="P572" s="12"/>
      <c r="Q572" s="12"/>
      <c r="R572" s="12"/>
      <c r="S572" s="12"/>
      <c r="T572" s="12"/>
      <c r="U572" s="12"/>
    </row>
    <row r="573" spans="1:2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6"/>
      <c r="O573" s="12"/>
      <c r="P573" s="12"/>
      <c r="Q573" s="12"/>
      <c r="R573" s="12"/>
      <c r="S573" s="12"/>
      <c r="T573" s="12"/>
      <c r="U573" s="12"/>
    </row>
    <row r="574" spans="1:2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6"/>
      <c r="O574" s="12"/>
      <c r="P574" s="12"/>
      <c r="Q574" s="12"/>
      <c r="R574" s="12"/>
      <c r="S574" s="12"/>
      <c r="T574" s="12"/>
      <c r="U574" s="12"/>
    </row>
    <row r="575" spans="1:2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6"/>
      <c r="O575" s="12"/>
      <c r="P575" s="12"/>
      <c r="Q575" s="12"/>
      <c r="R575" s="12"/>
      <c r="S575" s="12"/>
      <c r="T575" s="12"/>
      <c r="U575" s="12"/>
    </row>
    <row r="576" spans="1:2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6"/>
      <c r="O576" s="12"/>
      <c r="P576" s="12"/>
      <c r="Q576" s="12"/>
      <c r="R576" s="12"/>
      <c r="S576" s="12"/>
      <c r="T576" s="12"/>
      <c r="U576" s="12"/>
    </row>
    <row r="577" spans="1:2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6"/>
      <c r="O577" s="12"/>
      <c r="P577" s="12"/>
      <c r="Q577" s="12"/>
      <c r="R577" s="12"/>
      <c r="S577" s="12"/>
      <c r="T577" s="12"/>
      <c r="U577" s="12"/>
    </row>
    <row r="578" spans="1:2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6"/>
      <c r="O578" s="12"/>
      <c r="P578" s="12"/>
      <c r="Q578" s="12"/>
      <c r="R578" s="12"/>
      <c r="S578" s="12"/>
      <c r="T578" s="12"/>
      <c r="U578" s="12"/>
    </row>
    <row r="579" spans="1:2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6"/>
      <c r="O579" s="12"/>
      <c r="P579" s="12"/>
      <c r="Q579" s="12"/>
      <c r="R579" s="12"/>
      <c r="S579" s="12"/>
      <c r="T579" s="12"/>
      <c r="U579" s="12"/>
    </row>
    <row r="580" spans="1:2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6"/>
      <c r="O580" s="12"/>
      <c r="P580" s="12"/>
      <c r="Q580" s="12"/>
      <c r="R580" s="12"/>
      <c r="S580" s="12"/>
      <c r="T580" s="12"/>
      <c r="U580" s="12"/>
    </row>
    <row r="581" spans="1:2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6"/>
      <c r="O581" s="12"/>
      <c r="P581" s="12"/>
      <c r="Q581" s="12"/>
      <c r="R581" s="12"/>
      <c r="S581" s="12"/>
      <c r="T581" s="12"/>
      <c r="U581" s="12"/>
    </row>
    <row r="582" spans="1:2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6"/>
      <c r="O582" s="12"/>
      <c r="P582" s="12"/>
      <c r="Q582" s="12"/>
      <c r="R582" s="12"/>
      <c r="S582" s="12"/>
      <c r="T582" s="12"/>
      <c r="U582" s="12"/>
    </row>
    <row r="583" spans="1:2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6"/>
      <c r="O583" s="12"/>
      <c r="P583" s="12"/>
      <c r="Q583" s="12"/>
      <c r="R583" s="12"/>
      <c r="S583" s="12"/>
      <c r="T583" s="12"/>
      <c r="U583" s="12"/>
    </row>
    <row r="584" spans="1:2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6"/>
      <c r="O584" s="12"/>
      <c r="P584" s="12"/>
      <c r="Q584" s="12"/>
      <c r="R584" s="12"/>
      <c r="S584" s="12"/>
      <c r="T584" s="12"/>
      <c r="U584" s="12"/>
    </row>
    <row r="585" spans="1:2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6"/>
      <c r="O585" s="12"/>
      <c r="P585" s="12"/>
      <c r="Q585" s="12"/>
      <c r="R585" s="12"/>
      <c r="S585" s="12"/>
      <c r="T585" s="12"/>
      <c r="U585" s="12"/>
    </row>
    <row r="586" spans="1:2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6"/>
      <c r="O586" s="12"/>
      <c r="P586" s="12"/>
      <c r="Q586" s="12"/>
      <c r="R586" s="12"/>
      <c r="S586" s="12"/>
      <c r="T586" s="12"/>
      <c r="U586" s="12"/>
    </row>
    <row r="587" spans="1:2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6"/>
      <c r="O587" s="12"/>
      <c r="P587" s="12"/>
      <c r="Q587" s="12"/>
      <c r="R587" s="12"/>
      <c r="S587" s="12"/>
      <c r="T587" s="12"/>
      <c r="U587" s="12"/>
    </row>
    <row r="588" spans="1:2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6"/>
      <c r="O588" s="12"/>
      <c r="P588" s="12"/>
      <c r="Q588" s="12"/>
      <c r="R588" s="12"/>
      <c r="S588" s="12"/>
      <c r="T588" s="12"/>
      <c r="U588" s="12"/>
    </row>
    <row r="589" spans="1:2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6"/>
      <c r="O589" s="12"/>
      <c r="P589" s="12"/>
      <c r="Q589" s="12"/>
      <c r="R589" s="12"/>
      <c r="S589" s="12"/>
      <c r="T589" s="12"/>
      <c r="U589" s="12"/>
    </row>
    <row r="590" spans="1:2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6"/>
      <c r="O590" s="12"/>
      <c r="P590" s="12"/>
      <c r="Q590" s="12"/>
      <c r="R590" s="12"/>
      <c r="S590" s="12"/>
      <c r="T590" s="12"/>
      <c r="U590" s="12"/>
    </row>
    <row r="591" spans="1:2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6"/>
      <c r="O591" s="12"/>
      <c r="P591" s="12"/>
      <c r="Q591" s="12"/>
      <c r="R591" s="12"/>
      <c r="S591" s="12"/>
      <c r="T591" s="12"/>
      <c r="U591" s="12"/>
    </row>
    <row r="592" spans="1:2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6"/>
      <c r="O592" s="12"/>
      <c r="P592" s="12"/>
      <c r="Q592" s="12"/>
      <c r="R592" s="12"/>
      <c r="S592" s="12"/>
      <c r="T592" s="12"/>
      <c r="U592" s="12"/>
    </row>
    <row r="593" spans="1:2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6"/>
      <c r="O593" s="12"/>
      <c r="P593" s="12"/>
      <c r="Q593" s="12"/>
      <c r="R593" s="12"/>
      <c r="S593" s="12"/>
      <c r="T593" s="12"/>
      <c r="U593" s="12"/>
    </row>
    <row r="594" spans="1:2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6"/>
      <c r="O594" s="12"/>
      <c r="P594" s="12"/>
      <c r="Q594" s="12"/>
      <c r="R594" s="12"/>
      <c r="S594" s="12"/>
      <c r="T594" s="12"/>
      <c r="U594" s="12"/>
    </row>
    <row r="595" spans="1:2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6"/>
      <c r="O595" s="12"/>
      <c r="P595" s="12"/>
      <c r="Q595" s="12"/>
      <c r="R595" s="12"/>
      <c r="S595" s="12"/>
      <c r="T595" s="12"/>
      <c r="U595" s="12"/>
    </row>
    <row r="596" spans="1:2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6"/>
      <c r="O596" s="12"/>
      <c r="P596" s="12"/>
      <c r="Q596" s="12"/>
      <c r="R596" s="12"/>
      <c r="S596" s="12"/>
      <c r="T596" s="12"/>
      <c r="U596" s="12"/>
    </row>
    <row r="597" spans="1:2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6"/>
      <c r="O597" s="12"/>
      <c r="P597" s="12"/>
      <c r="Q597" s="12"/>
      <c r="R597" s="12"/>
      <c r="S597" s="12"/>
      <c r="T597" s="12"/>
      <c r="U597" s="12"/>
    </row>
    <row r="598" spans="1:2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6"/>
      <c r="O598" s="12"/>
      <c r="P598" s="12"/>
      <c r="Q598" s="12"/>
      <c r="R598" s="12"/>
      <c r="S598" s="12"/>
      <c r="T598" s="12"/>
      <c r="U598" s="12"/>
    </row>
    <row r="599" spans="1:2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6"/>
      <c r="O599" s="12"/>
      <c r="P599" s="12"/>
      <c r="Q599" s="12"/>
      <c r="R599" s="12"/>
      <c r="S599" s="12"/>
      <c r="T599" s="12"/>
      <c r="U599" s="12"/>
    </row>
    <row r="600" spans="1:2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6"/>
      <c r="O600" s="12"/>
      <c r="P600" s="12"/>
      <c r="Q600" s="12"/>
      <c r="R600" s="12"/>
      <c r="S600" s="12"/>
      <c r="T600" s="12"/>
      <c r="U600" s="12"/>
    </row>
    <row r="601" spans="1:2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6"/>
      <c r="O601" s="12"/>
      <c r="P601" s="12"/>
      <c r="Q601" s="12"/>
      <c r="R601" s="12"/>
      <c r="S601" s="12"/>
      <c r="T601" s="12"/>
      <c r="U601" s="12"/>
    </row>
    <row r="602" spans="1:2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6"/>
      <c r="O602" s="12"/>
      <c r="P602" s="12"/>
      <c r="Q602" s="12"/>
      <c r="R602" s="12"/>
      <c r="S602" s="12"/>
      <c r="T602" s="12"/>
      <c r="U602" s="12"/>
    </row>
    <row r="603" spans="1:2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6"/>
      <c r="O603" s="12"/>
      <c r="P603" s="12"/>
      <c r="Q603" s="12"/>
      <c r="R603" s="12"/>
      <c r="S603" s="12"/>
      <c r="T603" s="12"/>
      <c r="U603" s="12"/>
    </row>
    <row r="604" spans="1:2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6"/>
      <c r="O604" s="12"/>
      <c r="P604" s="12"/>
      <c r="Q604" s="12"/>
      <c r="R604" s="12"/>
      <c r="S604" s="12"/>
      <c r="T604" s="12"/>
      <c r="U604" s="12"/>
    </row>
    <row r="605" spans="1:2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6"/>
      <c r="O605" s="12"/>
      <c r="P605" s="12"/>
      <c r="Q605" s="12"/>
      <c r="R605" s="12"/>
      <c r="S605" s="12"/>
      <c r="T605" s="12"/>
      <c r="U605" s="12"/>
    </row>
    <row r="606" spans="1:2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6"/>
      <c r="O606" s="12"/>
      <c r="P606" s="12"/>
      <c r="Q606" s="12"/>
      <c r="R606" s="12"/>
      <c r="S606" s="12"/>
      <c r="T606" s="12"/>
      <c r="U606" s="12"/>
    </row>
    <row r="607" spans="1:2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6"/>
      <c r="O607" s="12"/>
      <c r="P607" s="12"/>
      <c r="Q607" s="12"/>
      <c r="R607" s="12"/>
      <c r="S607" s="12"/>
      <c r="T607" s="12"/>
      <c r="U607" s="12"/>
    </row>
    <row r="608" spans="1:2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6"/>
      <c r="O608" s="12"/>
      <c r="P608" s="12"/>
      <c r="Q608" s="12"/>
      <c r="R608" s="12"/>
      <c r="S608" s="12"/>
      <c r="T608" s="12"/>
      <c r="U608" s="12"/>
    </row>
    <row r="609" spans="1:2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6"/>
      <c r="O609" s="12"/>
      <c r="P609" s="12"/>
      <c r="Q609" s="12"/>
      <c r="R609" s="12"/>
      <c r="S609" s="12"/>
      <c r="T609" s="12"/>
      <c r="U609" s="12"/>
    </row>
    <row r="610" spans="1:2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6"/>
      <c r="O610" s="12"/>
      <c r="P610" s="12"/>
      <c r="Q610" s="12"/>
      <c r="R610" s="12"/>
      <c r="S610" s="12"/>
      <c r="T610" s="12"/>
      <c r="U610" s="12"/>
    </row>
    <row r="611" spans="1:2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6"/>
      <c r="O611" s="12"/>
      <c r="P611" s="12"/>
      <c r="Q611" s="12"/>
      <c r="R611" s="12"/>
      <c r="S611" s="12"/>
      <c r="T611" s="12"/>
      <c r="U611" s="12"/>
    </row>
    <row r="612" spans="1:2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6"/>
      <c r="O612" s="12"/>
      <c r="P612" s="12"/>
      <c r="Q612" s="12"/>
      <c r="R612" s="12"/>
      <c r="S612" s="12"/>
      <c r="T612" s="12"/>
      <c r="U612" s="12"/>
    </row>
    <row r="613" spans="1:2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6"/>
      <c r="O613" s="12"/>
      <c r="P613" s="12"/>
      <c r="Q613" s="12"/>
      <c r="R613" s="12"/>
      <c r="S613" s="12"/>
      <c r="T613" s="12"/>
      <c r="U613" s="12"/>
    </row>
    <row r="614" spans="1:2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6"/>
      <c r="O614" s="12"/>
      <c r="P614" s="12"/>
      <c r="Q614" s="12"/>
      <c r="R614" s="12"/>
      <c r="S614" s="12"/>
      <c r="T614" s="12"/>
      <c r="U614" s="12"/>
    </row>
    <row r="615" spans="1:2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6"/>
      <c r="O615" s="12"/>
      <c r="P615" s="12"/>
      <c r="Q615" s="12"/>
      <c r="R615" s="12"/>
      <c r="S615" s="12"/>
      <c r="T615" s="12"/>
      <c r="U615" s="12"/>
    </row>
    <row r="616" spans="1:2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6"/>
      <c r="O616" s="12"/>
      <c r="P616" s="12"/>
      <c r="Q616" s="12"/>
      <c r="R616" s="12"/>
      <c r="S616" s="12"/>
      <c r="T616" s="12"/>
      <c r="U616" s="12"/>
    </row>
    <row r="617" spans="1:2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6"/>
      <c r="O617" s="12"/>
      <c r="P617" s="12"/>
      <c r="Q617" s="12"/>
      <c r="R617" s="12"/>
      <c r="S617" s="12"/>
      <c r="T617" s="12"/>
      <c r="U617" s="12"/>
    </row>
    <row r="618" spans="1:2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6"/>
      <c r="O618" s="12"/>
      <c r="P618" s="12"/>
      <c r="Q618" s="12"/>
      <c r="R618" s="12"/>
      <c r="S618" s="12"/>
      <c r="T618" s="12"/>
      <c r="U618" s="12"/>
    </row>
    <row r="619" spans="1:2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6"/>
      <c r="O619" s="12"/>
      <c r="P619" s="12"/>
      <c r="Q619" s="12"/>
      <c r="R619" s="12"/>
      <c r="S619" s="12"/>
      <c r="T619" s="12"/>
      <c r="U619" s="12"/>
    </row>
    <row r="620" spans="1:2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6"/>
      <c r="O620" s="12"/>
      <c r="P620" s="12"/>
      <c r="Q620" s="12"/>
      <c r="R620" s="12"/>
      <c r="S620" s="12"/>
      <c r="T620" s="12"/>
      <c r="U620" s="12"/>
    </row>
    <row r="621" spans="1: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6"/>
      <c r="O621" s="12"/>
      <c r="P621" s="12"/>
      <c r="Q621" s="12"/>
      <c r="R621" s="12"/>
      <c r="S621" s="12"/>
      <c r="T621" s="12"/>
      <c r="U621" s="12"/>
    </row>
    <row r="622" spans="1:2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6"/>
      <c r="O622" s="12"/>
      <c r="P622" s="12"/>
      <c r="Q622" s="12"/>
      <c r="R622" s="12"/>
      <c r="S622" s="12"/>
      <c r="T622" s="12"/>
      <c r="U622" s="12"/>
    </row>
    <row r="623" spans="1:2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6"/>
      <c r="O623" s="12"/>
      <c r="P623" s="12"/>
      <c r="Q623" s="12"/>
      <c r="R623" s="12"/>
      <c r="S623" s="12"/>
      <c r="T623" s="12"/>
      <c r="U623" s="12"/>
    </row>
    <row r="624" spans="1:2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6"/>
      <c r="O624" s="12"/>
      <c r="P624" s="12"/>
      <c r="Q624" s="12"/>
      <c r="R624" s="12"/>
      <c r="S624" s="12"/>
      <c r="T624" s="12"/>
      <c r="U624" s="12"/>
    </row>
    <row r="625" spans="1:2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6"/>
      <c r="O625" s="12"/>
      <c r="P625" s="12"/>
      <c r="Q625" s="12"/>
      <c r="R625" s="12"/>
      <c r="S625" s="12"/>
      <c r="T625" s="12"/>
      <c r="U625" s="12"/>
    </row>
    <row r="626" spans="1:2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6"/>
      <c r="O626" s="12"/>
      <c r="P626" s="12"/>
      <c r="Q626" s="12"/>
      <c r="R626" s="12"/>
      <c r="S626" s="12"/>
      <c r="T626" s="12"/>
      <c r="U626" s="12"/>
    </row>
    <row r="627" spans="1:2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6"/>
      <c r="O627" s="12"/>
      <c r="P627" s="12"/>
      <c r="Q627" s="12"/>
      <c r="R627" s="12"/>
      <c r="S627" s="12"/>
      <c r="T627" s="12"/>
      <c r="U627" s="12"/>
    </row>
    <row r="628" spans="1:2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6"/>
      <c r="O628" s="12"/>
      <c r="P628" s="12"/>
      <c r="Q628" s="12"/>
      <c r="R628" s="12"/>
      <c r="S628" s="12"/>
      <c r="T628" s="12"/>
      <c r="U628" s="12"/>
    </row>
    <row r="629" spans="1:2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6"/>
      <c r="O629" s="12"/>
      <c r="P629" s="12"/>
      <c r="Q629" s="12"/>
      <c r="R629" s="12"/>
      <c r="S629" s="12"/>
      <c r="T629" s="12"/>
      <c r="U629" s="12"/>
    </row>
    <row r="630" spans="1:2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6"/>
      <c r="O630" s="12"/>
      <c r="P630" s="12"/>
      <c r="Q630" s="12"/>
      <c r="R630" s="12"/>
      <c r="S630" s="12"/>
      <c r="T630" s="12"/>
      <c r="U630" s="12"/>
    </row>
    <row r="631" spans="1:2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6"/>
      <c r="O631" s="12"/>
      <c r="P631" s="12"/>
      <c r="Q631" s="12"/>
      <c r="R631" s="12"/>
      <c r="S631" s="12"/>
      <c r="T631" s="12"/>
      <c r="U631" s="12"/>
    </row>
    <row r="632" spans="1:2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6"/>
      <c r="O632" s="12"/>
      <c r="P632" s="12"/>
      <c r="Q632" s="12"/>
      <c r="R632" s="12"/>
      <c r="S632" s="12"/>
      <c r="T632" s="12"/>
      <c r="U632" s="12"/>
    </row>
    <row r="633" spans="1:2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6"/>
      <c r="O633" s="12"/>
      <c r="P633" s="12"/>
      <c r="Q633" s="12"/>
      <c r="R633" s="12"/>
      <c r="S633" s="12"/>
      <c r="T633" s="12"/>
      <c r="U633" s="12"/>
    </row>
    <row r="634" spans="1:2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6"/>
      <c r="O634" s="12"/>
      <c r="P634" s="12"/>
      <c r="Q634" s="12"/>
      <c r="R634" s="12"/>
      <c r="S634" s="12"/>
      <c r="T634" s="12"/>
      <c r="U634" s="12"/>
    </row>
    <row r="635" spans="1:2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6"/>
      <c r="O635" s="12"/>
      <c r="P635" s="12"/>
      <c r="Q635" s="12"/>
      <c r="R635" s="12"/>
      <c r="S635" s="12"/>
      <c r="T635" s="12"/>
      <c r="U635" s="12"/>
    </row>
    <row r="636" spans="1:2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6"/>
      <c r="O636" s="12"/>
      <c r="P636" s="12"/>
      <c r="Q636" s="12"/>
      <c r="R636" s="12"/>
      <c r="S636" s="12"/>
      <c r="T636" s="12"/>
      <c r="U636" s="12"/>
    </row>
    <row r="637" spans="1:2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6"/>
      <c r="O637" s="12"/>
      <c r="P637" s="12"/>
      <c r="Q637" s="12"/>
      <c r="R637" s="12"/>
      <c r="S637" s="12"/>
      <c r="T637" s="12"/>
      <c r="U637" s="12"/>
    </row>
    <row r="638" spans="1:2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6"/>
      <c r="O638" s="12"/>
      <c r="P638" s="12"/>
      <c r="Q638" s="12"/>
      <c r="R638" s="12"/>
      <c r="S638" s="12"/>
      <c r="T638" s="12"/>
      <c r="U638" s="12"/>
    </row>
    <row r="639" spans="1:2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6"/>
      <c r="O639" s="12"/>
      <c r="P639" s="12"/>
      <c r="Q639" s="12"/>
      <c r="R639" s="12"/>
      <c r="S639" s="12"/>
      <c r="T639" s="12"/>
      <c r="U639" s="12"/>
    </row>
    <row r="640" spans="1:2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6"/>
      <c r="O640" s="12"/>
      <c r="P640" s="12"/>
      <c r="Q640" s="12"/>
      <c r="R640" s="12"/>
      <c r="S640" s="12"/>
      <c r="T640" s="12"/>
      <c r="U640" s="12"/>
    </row>
    <row r="641" spans="1:2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6"/>
      <c r="O641" s="12"/>
      <c r="P641" s="12"/>
      <c r="Q641" s="12"/>
      <c r="R641" s="12"/>
      <c r="S641" s="12"/>
      <c r="T641" s="12"/>
      <c r="U641" s="12"/>
    </row>
    <row r="642" spans="1:2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6"/>
      <c r="O642" s="12"/>
      <c r="P642" s="12"/>
      <c r="Q642" s="12"/>
      <c r="R642" s="12"/>
      <c r="S642" s="12"/>
      <c r="T642" s="12"/>
      <c r="U642" s="12"/>
    </row>
    <row r="643" spans="1:2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6"/>
      <c r="O643" s="12"/>
      <c r="P643" s="12"/>
      <c r="Q643" s="12"/>
      <c r="R643" s="12"/>
      <c r="S643" s="12"/>
      <c r="T643" s="12"/>
      <c r="U643" s="12"/>
    </row>
    <row r="644" spans="1:2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6"/>
      <c r="O644" s="12"/>
      <c r="P644" s="12"/>
      <c r="Q644" s="12"/>
      <c r="R644" s="12"/>
      <c r="S644" s="12"/>
      <c r="T644" s="12"/>
      <c r="U644" s="12"/>
    </row>
    <row r="645" spans="1:2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6"/>
      <c r="O645" s="12"/>
      <c r="P645" s="12"/>
      <c r="Q645" s="12"/>
      <c r="R645" s="12"/>
      <c r="S645" s="12"/>
      <c r="T645" s="12"/>
      <c r="U645" s="12"/>
    </row>
    <row r="646" spans="1:2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6"/>
      <c r="O646" s="12"/>
      <c r="P646" s="12"/>
      <c r="Q646" s="12"/>
      <c r="R646" s="12"/>
      <c r="S646" s="12"/>
      <c r="T646" s="12"/>
      <c r="U646" s="12"/>
    </row>
    <row r="647" spans="1:2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6"/>
      <c r="O647" s="12"/>
      <c r="P647" s="12"/>
      <c r="Q647" s="12"/>
      <c r="R647" s="12"/>
      <c r="S647" s="12"/>
      <c r="T647" s="12"/>
      <c r="U647" s="12"/>
    </row>
    <row r="648" spans="1:2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6"/>
      <c r="O648" s="12"/>
      <c r="P648" s="12"/>
      <c r="Q648" s="12"/>
      <c r="R648" s="12"/>
      <c r="S648" s="12"/>
      <c r="T648" s="12"/>
      <c r="U648" s="12"/>
    </row>
    <row r="649" spans="1:2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6"/>
      <c r="O649" s="12"/>
      <c r="P649" s="12"/>
      <c r="Q649" s="12"/>
      <c r="R649" s="12"/>
      <c r="S649" s="12"/>
      <c r="T649" s="12"/>
      <c r="U649" s="12"/>
    </row>
    <row r="650" spans="1:2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6"/>
      <c r="O650" s="12"/>
      <c r="P650" s="12"/>
      <c r="Q650" s="12"/>
      <c r="R650" s="12"/>
      <c r="S650" s="12"/>
      <c r="T650" s="12"/>
      <c r="U650" s="12"/>
    </row>
    <row r="651" spans="1:2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6"/>
      <c r="O651" s="12"/>
      <c r="P651" s="12"/>
      <c r="Q651" s="12"/>
      <c r="R651" s="12"/>
      <c r="S651" s="12"/>
      <c r="T651" s="12"/>
      <c r="U651" s="12"/>
    </row>
    <row r="652" spans="1:2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6"/>
      <c r="O652" s="12"/>
      <c r="P652" s="12"/>
      <c r="Q652" s="12"/>
      <c r="R652" s="12"/>
      <c r="S652" s="12"/>
      <c r="T652" s="12"/>
      <c r="U652" s="12"/>
    </row>
    <row r="653" spans="1:2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6"/>
      <c r="O653" s="12"/>
      <c r="P653" s="12"/>
      <c r="Q653" s="12"/>
      <c r="R653" s="12"/>
      <c r="S653" s="12"/>
      <c r="T653" s="12"/>
      <c r="U653" s="12"/>
    </row>
    <row r="654" spans="1:2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6"/>
      <c r="O654" s="12"/>
      <c r="P654" s="12"/>
      <c r="Q654" s="12"/>
      <c r="R654" s="12"/>
      <c r="S654" s="12"/>
      <c r="T654" s="12"/>
      <c r="U654" s="12"/>
    </row>
    <row r="655" spans="1:2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6"/>
      <c r="O655" s="12"/>
      <c r="P655" s="12"/>
      <c r="Q655" s="12"/>
      <c r="R655" s="12"/>
      <c r="S655" s="12"/>
      <c r="T655" s="12"/>
      <c r="U655" s="12"/>
    </row>
    <row r="656" spans="1:2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6"/>
      <c r="O656" s="12"/>
      <c r="P656" s="12"/>
      <c r="Q656" s="12"/>
      <c r="R656" s="12"/>
      <c r="S656" s="12"/>
      <c r="T656" s="12"/>
      <c r="U656" s="12"/>
    </row>
    <row r="657" spans="1:2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6"/>
      <c r="O657" s="12"/>
      <c r="P657" s="12"/>
      <c r="Q657" s="12"/>
      <c r="R657" s="12"/>
      <c r="S657" s="12"/>
      <c r="T657" s="12"/>
      <c r="U657" s="12"/>
    </row>
    <row r="658" spans="1:2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6"/>
      <c r="O658" s="12"/>
      <c r="P658" s="12"/>
      <c r="Q658" s="12"/>
      <c r="R658" s="12"/>
      <c r="S658" s="12"/>
      <c r="T658" s="12"/>
      <c r="U658" s="12"/>
    </row>
    <row r="659" spans="1:2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6"/>
      <c r="O659" s="12"/>
      <c r="P659" s="12"/>
      <c r="Q659" s="12"/>
      <c r="R659" s="12"/>
      <c r="S659" s="12"/>
      <c r="T659" s="12"/>
      <c r="U659" s="12"/>
    </row>
    <row r="660" spans="1:2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6"/>
      <c r="O660" s="12"/>
      <c r="P660" s="12"/>
      <c r="Q660" s="12"/>
      <c r="R660" s="12"/>
      <c r="S660" s="12"/>
      <c r="T660" s="12"/>
      <c r="U660" s="12"/>
    </row>
    <row r="661" spans="1:2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6"/>
      <c r="O661" s="12"/>
      <c r="P661" s="12"/>
      <c r="Q661" s="12"/>
      <c r="R661" s="12"/>
      <c r="S661" s="12"/>
      <c r="T661" s="12"/>
      <c r="U661" s="12"/>
    </row>
    <row r="662" spans="1:2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6"/>
      <c r="O662" s="12"/>
      <c r="P662" s="12"/>
      <c r="Q662" s="12"/>
      <c r="R662" s="12"/>
      <c r="S662" s="12"/>
      <c r="T662" s="12"/>
      <c r="U662" s="12"/>
    </row>
    <row r="663" spans="1:2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6"/>
      <c r="O663" s="12"/>
      <c r="P663" s="12"/>
      <c r="Q663" s="12"/>
      <c r="R663" s="12"/>
      <c r="S663" s="12"/>
      <c r="T663" s="12"/>
      <c r="U663" s="12"/>
    </row>
    <row r="664" spans="1:2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6"/>
      <c r="O664" s="12"/>
      <c r="P664" s="12"/>
      <c r="Q664" s="12"/>
      <c r="R664" s="12"/>
      <c r="S664" s="12"/>
      <c r="T664" s="12"/>
      <c r="U664" s="12"/>
    </row>
    <row r="665" spans="1:2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6"/>
      <c r="O665" s="12"/>
      <c r="P665" s="12"/>
      <c r="Q665" s="12"/>
      <c r="R665" s="12"/>
      <c r="S665" s="12"/>
      <c r="T665" s="12"/>
      <c r="U665" s="12"/>
    </row>
    <row r="666" spans="1:2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6"/>
      <c r="O666" s="12"/>
      <c r="P666" s="12"/>
      <c r="Q666" s="12"/>
      <c r="R666" s="12"/>
      <c r="S666" s="12"/>
      <c r="T666" s="12"/>
      <c r="U666" s="12"/>
    </row>
    <row r="667" spans="1:2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6"/>
      <c r="O667" s="12"/>
      <c r="P667" s="12"/>
      <c r="Q667" s="12"/>
      <c r="R667" s="12"/>
      <c r="S667" s="12"/>
      <c r="T667" s="12"/>
      <c r="U667" s="12"/>
    </row>
    <row r="668" spans="1:2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6"/>
      <c r="O668" s="12"/>
      <c r="P668" s="12"/>
      <c r="Q668" s="12"/>
      <c r="R668" s="12"/>
      <c r="S668" s="12"/>
      <c r="T668" s="12"/>
      <c r="U668" s="12"/>
    </row>
    <row r="669" spans="1:2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6"/>
      <c r="O669" s="12"/>
      <c r="P669" s="12"/>
      <c r="Q669" s="12"/>
      <c r="R669" s="12"/>
      <c r="S669" s="12"/>
      <c r="T669" s="12"/>
      <c r="U669" s="12"/>
    </row>
    <row r="670" spans="1:2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6"/>
      <c r="O670" s="12"/>
      <c r="P670" s="12"/>
      <c r="Q670" s="12"/>
      <c r="R670" s="12"/>
      <c r="S670" s="12"/>
      <c r="T670" s="12"/>
      <c r="U670" s="12"/>
    </row>
    <row r="671" spans="1:2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6"/>
      <c r="O671" s="12"/>
      <c r="P671" s="12"/>
      <c r="Q671" s="12"/>
      <c r="R671" s="12"/>
      <c r="S671" s="12"/>
      <c r="T671" s="12"/>
      <c r="U671" s="12"/>
    </row>
    <row r="672" spans="1:2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6"/>
      <c r="O672" s="12"/>
      <c r="P672" s="12"/>
      <c r="Q672" s="12"/>
      <c r="R672" s="12"/>
      <c r="S672" s="12"/>
      <c r="T672" s="12"/>
      <c r="U672" s="12"/>
    </row>
    <row r="673" spans="1:2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6"/>
      <c r="O673" s="12"/>
      <c r="P673" s="12"/>
      <c r="Q673" s="12"/>
      <c r="R673" s="12"/>
      <c r="S673" s="12"/>
      <c r="T673" s="12"/>
      <c r="U673" s="12"/>
    </row>
    <row r="674" spans="1:2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6"/>
      <c r="O674" s="12"/>
      <c r="P674" s="12"/>
      <c r="Q674" s="12"/>
      <c r="R674" s="12"/>
      <c r="S674" s="12"/>
      <c r="T674" s="12"/>
      <c r="U674" s="12"/>
    </row>
    <row r="675" spans="1:2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6"/>
      <c r="O675" s="12"/>
      <c r="P675" s="12"/>
      <c r="Q675" s="12"/>
      <c r="R675" s="12"/>
      <c r="S675" s="12"/>
      <c r="T675" s="12"/>
      <c r="U675" s="12"/>
    </row>
    <row r="676" spans="1:2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6"/>
      <c r="O676" s="12"/>
      <c r="P676" s="12"/>
      <c r="Q676" s="12"/>
      <c r="R676" s="12"/>
      <c r="S676" s="12"/>
      <c r="T676" s="12"/>
      <c r="U676" s="12"/>
    </row>
    <row r="677" spans="1:2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6"/>
      <c r="O677" s="12"/>
      <c r="P677" s="12"/>
      <c r="Q677" s="12"/>
      <c r="R677" s="12"/>
      <c r="S677" s="12"/>
      <c r="T677" s="12"/>
      <c r="U677" s="12"/>
    </row>
    <row r="678" spans="1:2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6"/>
      <c r="O678" s="12"/>
      <c r="P678" s="12"/>
      <c r="Q678" s="12"/>
      <c r="R678" s="12"/>
      <c r="S678" s="12"/>
      <c r="T678" s="12"/>
      <c r="U678" s="12"/>
    </row>
    <row r="679" spans="1:2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6"/>
      <c r="O679" s="12"/>
      <c r="P679" s="12"/>
      <c r="Q679" s="12"/>
      <c r="R679" s="12"/>
      <c r="S679" s="12"/>
      <c r="T679" s="12"/>
      <c r="U679" s="12"/>
    </row>
    <row r="680" spans="1:2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6"/>
      <c r="O680" s="12"/>
      <c r="P680" s="12"/>
      <c r="Q680" s="12"/>
      <c r="R680" s="12"/>
      <c r="S680" s="12"/>
      <c r="T680" s="12"/>
      <c r="U680" s="12"/>
    </row>
    <row r="681" spans="1:2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6"/>
      <c r="O681" s="12"/>
      <c r="P681" s="12"/>
      <c r="Q681" s="12"/>
      <c r="R681" s="12"/>
      <c r="S681" s="12"/>
      <c r="T681" s="12"/>
      <c r="U681" s="12"/>
    </row>
    <row r="682" spans="1:2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6"/>
      <c r="O682" s="12"/>
      <c r="P682" s="12"/>
      <c r="Q682" s="12"/>
      <c r="R682" s="12"/>
      <c r="S682" s="12"/>
      <c r="T682" s="12"/>
      <c r="U682" s="12"/>
    </row>
    <row r="683" spans="1:2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6"/>
      <c r="O683" s="12"/>
      <c r="P683" s="12"/>
      <c r="Q683" s="12"/>
      <c r="R683" s="12"/>
      <c r="S683" s="12"/>
      <c r="T683" s="12"/>
      <c r="U683" s="12"/>
    </row>
    <row r="684" spans="1:2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6"/>
      <c r="O684" s="12"/>
      <c r="P684" s="12"/>
      <c r="Q684" s="12"/>
      <c r="R684" s="12"/>
      <c r="S684" s="12"/>
      <c r="T684" s="12"/>
      <c r="U684" s="12"/>
    </row>
    <row r="685" spans="1:2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6"/>
      <c r="O685" s="12"/>
      <c r="P685" s="12"/>
      <c r="Q685" s="12"/>
      <c r="R685" s="12"/>
      <c r="S685" s="12"/>
      <c r="T685" s="12"/>
      <c r="U685" s="12"/>
    </row>
    <row r="686" spans="1:2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6"/>
      <c r="O686" s="12"/>
      <c r="P686" s="12"/>
      <c r="Q686" s="12"/>
      <c r="R686" s="12"/>
      <c r="S686" s="12"/>
      <c r="T686" s="12"/>
      <c r="U686" s="12"/>
    </row>
    <row r="687" spans="1:2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6"/>
      <c r="O687" s="12"/>
      <c r="P687" s="12"/>
      <c r="Q687" s="12"/>
      <c r="R687" s="12"/>
      <c r="S687" s="12"/>
      <c r="T687" s="12"/>
      <c r="U687" s="12"/>
    </row>
    <row r="688" spans="1:2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6"/>
      <c r="O688" s="12"/>
      <c r="P688" s="12"/>
      <c r="Q688" s="12"/>
      <c r="R688" s="12"/>
      <c r="S688" s="12"/>
      <c r="T688" s="12"/>
      <c r="U688" s="12"/>
    </row>
    <row r="689" spans="1:2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6"/>
      <c r="O689" s="12"/>
      <c r="P689" s="12"/>
      <c r="Q689" s="12"/>
      <c r="R689" s="12"/>
      <c r="S689" s="12"/>
      <c r="T689" s="12"/>
      <c r="U689" s="12"/>
    </row>
    <row r="690" spans="1:2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6"/>
      <c r="O690" s="12"/>
      <c r="P690" s="12"/>
      <c r="Q690" s="12"/>
      <c r="R690" s="12"/>
      <c r="S690" s="12"/>
      <c r="T690" s="12"/>
      <c r="U690" s="12"/>
    </row>
    <row r="691" spans="1:2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6"/>
      <c r="O691" s="12"/>
      <c r="P691" s="12"/>
      <c r="Q691" s="12"/>
      <c r="R691" s="12"/>
      <c r="S691" s="12"/>
      <c r="T691" s="12"/>
      <c r="U691" s="12"/>
    </row>
    <row r="692" spans="1:2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6"/>
      <c r="O692" s="12"/>
      <c r="P692" s="12"/>
      <c r="Q692" s="12"/>
      <c r="R692" s="12"/>
      <c r="S692" s="12"/>
      <c r="T692" s="12"/>
      <c r="U692" s="12"/>
    </row>
    <row r="693" spans="1:2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6"/>
      <c r="O693" s="12"/>
      <c r="P693" s="12"/>
      <c r="Q693" s="12"/>
      <c r="R693" s="12"/>
      <c r="S693" s="12"/>
      <c r="T693" s="12"/>
      <c r="U693" s="12"/>
    </row>
    <row r="694" spans="1:2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6"/>
      <c r="O694" s="12"/>
      <c r="P694" s="12"/>
      <c r="Q694" s="12"/>
      <c r="R694" s="12"/>
      <c r="S694" s="12"/>
      <c r="T694" s="12"/>
      <c r="U694" s="12"/>
    </row>
    <row r="695" spans="1:2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6"/>
      <c r="O695" s="12"/>
      <c r="P695" s="12"/>
      <c r="Q695" s="12"/>
      <c r="R695" s="12"/>
      <c r="S695" s="12"/>
      <c r="T695" s="12"/>
      <c r="U695" s="12"/>
    </row>
    <row r="696" spans="1:2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6"/>
      <c r="O696" s="12"/>
      <c r="P696" s="12"/>
      <c r="Q696" s="12"/>
      <c r="R696" s="12"/>
      <c r="S696" s="12"/>
      <c r="T696" s="12"/>
      <c r="U696" s="12"/>
    </row>
    <row r="697" spans="1:2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6"/>
      <c r="O697" s="12"/>
      <c r="P697" s="12"/>
      <c r="Q697" s="12"/>
      <c r="R697" s="12"/>
      <c r="S697" s="12"/>
      <c r="T697" s="12"/>
      <c r="U697" s="12"/>
    </row>
    <row r="698" spans="1:2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6"/>
      <c r="O698" s="12"/>
      <c r="P698" s="12"/>
      <c r="Q698" s="12"/>
      <c r="R698" s="12"/>
      <c r="S698" s="12"/>
      <c r="T698" s="12"/>
      <c r="U698" s="12"/>
    </row>
    <row r="699" spans="1:2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6"/>
      <c r="O699" s="12"/>
      <c r="P699" s="12"/>
      <c r="Q699" s="12"/>
      <c r="R699" s="12"/>
      <c r="S699" s="12"/>
      <c r="T699" s="12"/>
      <c r="U699" s="12"/>
    </row>
    <row r="700" spans="1:2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6"/>
      <c r="O700" s="12"/>
      <c r="P700" s="12"/>
      <c r="Q700" s="12"/>
      <c r="R700" s="12"/>
      <c r="S700" s="12"/>
      <c r="T700" s="12"/>
      <c r="U700" s="12"/>
    </row>
    <row r="701" spans="1:2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6"/>
      <c r="O701" s="12"/>
      <c r="P701" s="12"/>
      <c r="Q701" s="12"/>
      <c r="R701" s="12"/>
      <c r="S701" s="12"/>
      <c r="T701" s="12"/>
      <c r="U701" s="12"/>
    </row>
    <row r="702" spans="1:2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6"/>
      <c r="O702" s="12"/>
      <c r="P702" s="12"/>
      <c r="Q702" s="12"/>
      <c r="R702" s="12"/>
      <c r="S702" s="12"/>
      <c r="T702" s="12"/>
      <c r="U702" s="12"/>
    </row>
    <row r="703" spans="1:2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6"/>
      <c r="O703" s="12"/>
      <c r="P703" s="12"/>
      <c r="Q703" s="12"/>
      <c r="R703" s="12"/>
      <c r="S703" s="12"/>
      <c r="T703" s="12"/>
      <c r="U703" s="12"/>
    </row>
    <row r="704" spans="1:2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6"/>
      <c r="O704" s="12"/>
      <c r="P704" s="12"/>
      <c r="Q704" s="12"/>
      <c r="R704" s="12"/>
      <c r="S704" s="12"/>
      <c r="T704" s="12"/>
      <c r="U704" s="12"/>
    </row>
    <row r="705" spans="1:2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6"/>
      <c r="O705" s="12"/>
      <c r="P705" s="12"/>
      <c r="Q705" s="12"/>
      <c r="R705" s="12"/>
      <c r="S705" s="12"/>
      <c r="T705" s="12"/>
      <c r="U705" s="12"/>
    </row>
    <row r="706" spans="1:2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6"/>
      <c r="O706" s="12"/>
      <c r="P706" s="12"/>
      <c r="Q706" s="12"/>
      <c r="R706" s="12"/>
      <c r="S706" s="12"/>
      <c r="T706" s="12"/>
      <c r="U706" s="12"/>
    </row>
    <row r="707" spans="1:2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6"/>
      <c r="O707" s="12"/>
      <c r="P707" s="12"/>
      <c r="Q707" s="12"/>
      <c r="R707" s="12"/>
      <c r="S707" s="12"/>
      <c r="T707" s="12"/>
      <c r="U707" s="12"/>
    </row>
    <row r="708" spans="1:2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6"/>
      <c r="O708" s="12"/>
      <c r="P708" s="12"/>
      <c r="Q708" s="12"/>
      <c r="R708" s="12"/>
      <c r="S708" s="12"/>
      <c r="T708" s="12"/>
      <c r="U708" s="12"/>
    </row>
    <row r="709" spans="1:2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6"/>
      <c r="O709" s="12"/>
      <c r="P709" s="12"/>
      <c r="Q709" s="12"/>
      <c r="R709" s="12"/>
      <c r="S709" s="12"/>
      <c r="T709" s="12"/>
      <c r="U709" s="12"/>
    </row>
    <row r="710" spans="1:2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6"/>
      <c r="O710" s="12"/>
      <c r="P710" s="12"/>
      <c r="Q710" s="12"/>
      <c r="R710" s="12"/>
      <c r="S710" s="12"/>
      <c r="T710" s="12"/>
      <c r="U710" s="12"/>
    </row>
    <row r="711" spans="1:2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6"/>
      <c r="O711" s="12"/>
      <c r="P711" s="12"/>
      <c r="Q711" s="12"/>
      <c r="R711" s="12"/>
      <c r="S711" s="12"/>
      <c r="T711" s="12"/>
      <c r="U711" s="12"/>
    </row>
    <row r="712" spans="1:2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6"/>
      <c r="O712" s="12"/>
      <c r="P712" s="12"/>
      <c r="Q712" s="12"/>
      <c r="R712" s="12"/>
      <c r="S712" s="12"/>
      <c r="T712" s="12"/>
      <c r="U712" s="12"/>
    </row>
    <row r="713" spans="1:2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6"/>
      <c r="O713" s="12"/>
      <c r="P713" s="12"/>
      <c r="Q713" s="12"/>
      <c r="R713" s="12"/>
      <c r="S713" s="12"/>
      <c r="T713" s="12"/>
      <c r="U713" s="12"/>
    </row>
    <row r="714" spans="1:2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6"/>
      <c r="O714" s="12"/>
      <c r="P714" s="12"/>
      <c r="Q714" s="12"/>
      <c r="R714" s="12"/>
      <c r="S714" s="12"/>
      <c r="T714" s="12"/>
      <c r="U714" s="12"/>
    </row>
    <row r="715" spans="1:2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6"/>
      <c r="O715" s="12"/>
      <c r="P715" s="12"/>
      <c r="Q715" s="12"/>
      <c r="R715" s="12"/>
      <c r="S715" s="12"/>
      <c r="T715" s="12"/>
      <c r="U715" s="12"/>
    </row>
    <row r="716" spans="1:2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6"/>
      <c r="O716" s="12"/>
      <c r="P716" s="12"/>
      <c r="Q716" s="12"/>
      <c r="R716" s="12"/>
      <c r="S716" s="12"/>
      <c r="T716" s="12"/>
      <c r="U716" s="12"/>
    </row>
    <row r="717" spans="1:2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6"/>
      <c r="O717" s="12"/>
      <c r="P717" s="12"/>
      <c r="Q717" s="12"/>
      <c r="R717" s="12"/>
      <c r="S717" s="12"/>
      <c r="T717" s="12"/>
      <c r="U717" s="12"/>
    </row>
    <row r="718" spans="1:2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6"/>
      <c r="O718" s="12"/>
      <c r="P718" s="12"/>
      <c r="Q718" s="12"/>
      <c r="R718" s="12"/>
      <c r="S718" s="12"/>
      <c r="T718" s="12"/>
      <c r="U718" s="12"/>
    </row>
    <row r="719" spans="1:2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6"/>
      <c r="O719" s="12"/>
      <c r="P719" s="12"/>
      <c r="Q719" s="12"/>
      <c r="R719" s="12"/>
      <c r="S719" s="12"/>
      <c r="T719" s="12"/>
      <c r="U719" s="12"/>
    </row>
    <row r="720" spans="1:2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6"/>
      <c r="O720" s="12"/>
      <c r="P720" s="12"/>
      <c r="Q720" s="12"/>
      <c r="R720" s="12"/>
      <c r="S720" s="12"/>
      <c r="T720" s="12"/>
      <c r="U720" s="12"/>
    </row>
    <row r="721" spans="1: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6"/>
      <c r="O721" s="12"/>
      <c r="P721" s="12"/>
      <c r="Q721" s="12"/>
      <c r="R721" s="12"/>
      <c r="S721" s="12"/>
      <c r="T721" s="12"/>
      <c r="U721" s="12"/>
    </row>
    <row r="722" spans="1:2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6"/>
      <c r="O722" s="12"/>
      <c r="P722" s="12"/>
      <c r="Q722" s="12"/>
      <c r="R722" s="12"/>
      <c r="S722" s="12"/>
      <c r="T722" s="12"/>
      <c r="U722" s="12"/>
    </row>
    <row r="723" spans="1:2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6"/>
      <c r="O723" s="12"/>
      <c r="P723" s="12"/>
      <c r="Q723" s="12"/>
      <c r="R723" s="12"/>
      <c r="S723" s="12"/>
      <c r="T723" s="12"/>
      <c r="U723" s="12"/>
    </row>
    <row r="724" spans="1:2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6"/>
      <c r="O724" s="12"/>
      <c r="P724" s="12"/>
      <c r="Q724" s="12"/>
      <c r="R724" s="12"/>
      <c r="S724" s="12"/>
      <c r="T724" s="12"/>
      <c r="U724" s="12"/>
    </row>
    <row r="725" spans="1:2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6"/>
      <c r="O725" s="12"/>
      <c r="P725" s="12"/>
      <c r="Q725" s="12"/>
      <c r="R725" s="12"/>
      <c r="S725" s="12"/>
      <c r="T725" s="12"/>
      <c r="U725" s="12"/>
    </row>
    <row r="726" spans="1:2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6"/>
      <c r="O726" s="12"/>
      <c r="P726" s="12"/>
      <c r="Q726" s="12"/>
      <c r="R726" s="12"/>
      <c r="S726" s="12"/>
      <c r="T726" s="12"/>
      <c r="U726" s="12"/>
    </row>
    <row r="727" spans="1:2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6"/>
      <c r="O727" s="12"/>
      <c r="P727" s="12"/>
      <c r="Q727" s="12"/>
      <c r="R727" s="12"/>
      <c r="S727" s="12"/>
      <c r="T727" s="12"/>
      <c r="U727" s="12"/>
    </row>
    <row r="728" spans="1:2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6"/>
      <c r="O728" s="12"/>
      <c r="P728" s="12"/>
      <c r="Q728" s="12"/>
      <c r="R728" s="12"/>
      <c r="S728" s="12"/>
      <c r="T728" s="12"/>
      <c r="U728" s="12"/>
    </row>
    <row r="729" spans="1:2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6"/>
      <c r="O729" s="12"/>
      <c r="P729" s="12"/>
      <c r="Q729" s="12"/>
      <c r="R729" s="12"/>
      <c r="S729" s="12"/>
      <c r="T729" s="12"/>
      <c r="U729" s="12"/>
    </row>
    <row r="730" spans="1:2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6"/>
      <c r="O730" s="12"/>
      <c r="P730" s="12"/>
      <c r="Q730" s="12"/>
      <c r="R730" s="12"/>
      <c r="S730" s="12"/>
      <c r="T730" s="12"/>
      <c r="U730" s="12"/>
    </row>
    <row r="731" spans="1:2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6"/>
      <c r="O731" s="12"/>
      <c r="P731" s="12"/>
      <c r="Q731" s="12"/>
      <c r="R731" s="12"/>
      <c r="S731" s="12"/>
      <c r="T731" s="12"/>
      <c r="U731" s="12"/>
    </row>
    <row r="732" spans="1:2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6"/>
      <c r="O732" s="12"/>
      <c r="P732" s="12"/>
      <c r="Q732" s="12"/>
      <c r="R732" s="12"/>
      <c r="S732" s="12"/>
      <c r="T732" s="12"/>
      <c r="U732" s="12"/>
    </row>
    <row r="733" spans="1:2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6"/>
      <c r="O733" s="12"/>
      <c r="P733" s="12"/>
      <c r="Q733" s="12"/>
      <c r="R733" s="12"/>
      <c r="S733" s="12"/>
      <c r="T733" s="12"/>
      <c r="U733" s="12"/>
    </row>
    <row r="734" spans="1:2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6"/>
      <c r="O734" s="12"/>
      <c r="P734" s="12"/>
      <c r="Q734" s="12"/>
      <c r="R734" s="12"/>
      <c r="S734" s="12"/>
      <c r="T734" s="12"/>
      <c r="U734" s="12"/>
    </row>
    <row r="735" spans="1:2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6"/>
      <c r="O735" s="12"/>
      <c r="P735" s="12"/>
      <c r="Q735" s="12"/>
      <c r="R735" s="12"/>
      <c r="S735" s="12"/>
      <c r="T735" s="12"/>
      <c r="U735" s="12"/>
    </row>
    <row r="736" spans="1:2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6"/>
      <c r="O736" s="12"/>
      <c r="P736" s="12"/>
      <c r="Q736" s="12"/>
      <c r="R736" s="12"/>
      <c r="S736" s="12"/>
      <c r="T736" s="12"/>
      <c r="U736" s="12"/>
    </row>
    <row r="737" spans="1:2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6"/>
      <c r="O737" s="12"/>
      <c r="P737" s="12"/>
      <c r="Q737" s="12"/>
      <c r="R737" s="12"/>
      <c r="S737" s="12"/>
      <c r="T737" s="12"/>
      <c r="U737" s="12"/>
    </row>
    <row r="738" spans="1:2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6"/>
      <c r="O738" s="12"/>
      <c r="P738" s="12"/>
      <c r="Q738" s="12"/>
      <c r="R738" s="12"/>
      <c r="S738" s="12"/>
      <c r="T738" s="12"/>
      <c r="U738" s="12"/>
    </row>
    <row r="739" spans="1:2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6"/>
      <c r="O739" s="12"/>
      <c r="P739" s="12"/>
      <c r="Q739" s="12"/>
      <c r="R739" s="12"/>
      <c r="S739" s="12"/>
      <c r="T739" s="12"/>
      <c r="U739" s="12"/>
    </row>
    <row r="740" spans="1:2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6"/>
      <c r="O740" s="12"/>
      <c r="P740" s="12"/>
      <c r="Q740" s="12"/>
      <c r="R740" s="12"/>
      <c r="S740" s="12"/>
      <c r="T740" s="12"/>
      <c r="U740" s="12"/>
    </row>
    <row r="741" spans="1:2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6"/>
      <c r="O741" s="12"/>
      <c r="P741" s="12"/>
      <c r="Q741" s="12"/>
      <c r="R741" s="12"/>
      <c r="S741" s="12"/>
      <c r="T741" s="12"/>
      <c r="U741" s="12"/>
    </row>
    <row r="742" spans="1:2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6"/>
      <c r="O742" s="12"/>
      <c r="P742" s="12"/>
      <c r="Q742" s="12"/>
      <c r="R742" s="12"/>
      <c r="S742" s="12"/>
      <c r="T742" s="12"/>
      <c r="U742" s="12"/>
    </row>
    <row r="743" spans="1:2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6"/>
      <c r="O743" s="12"/>
      <c r="P743" s="12"/>
      <c r="Q743" s="12"/>
      <c r="R743" s="12"/>
      <c r="S743" s="12"/>
      <c r="T743" s="12"/>
      <c r="U743" s="12"/>
    </row>
    <row r="744" spans="1:2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6"/>
      <c r="O744" s="12"/>
      <c r="P744" s="12"/>
      <c r="Q744" s="12"/>
      <c r="R744" s="12"/>
      <c r="S744" s="12"/>
      <c r="T744" s="12"/>
      <c r="U744" s="12"/>
    </row>
    <row r="745" spans="1:2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6"/>
      <c r="O745" s="12"/>
      <c r="P745" s="12"/>
      <c r="Q745" s="12"/>
      <c r="R745" s="12"/>
      <c r="S745" s="12"/>
      <c r="T745" s="12"/>
      <c r="U745" s="12"/>
    </row>
    <row r="746" spans="1:2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6"/>
      <c r="O746" s="12"/>
      <c r="P746" s="12"/>
      <c r="Q746" s="12"/>
      <c r="R746" s="12"/>
      <c r="S746" s="12"/>
      <c r="T746" s="12"/>
      <c r="U746" s="12"/>
    </row>
    <row r="747" spans="1:2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6"/>
      <c r="O747" s="12"/>
      <c r="P747" s="12"/>
      <c r="Q747" s="12"/>
      <c r="R747" s="12"/>
      <c r="S747" s="12"/>
      <c r="T747" s="12"/>
      <c r="U747" s="12"/>
    </row>
    <row r="748" spans="1:2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6"/>
      <c r="O748" s="12"/>
      <c r="P748" s="12"/>
      <c r="Q748" s="12"/>
      <c r="R748" s="12"/>
      <c r="S748" s="12"/>
      <c r="T748" s="12"/>
      <c r="U748" s="12"/>
    </row>
    <row r="749" spans="1:2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6"/>
      <c r="O749" s="12"/>
      <c r="P749" s="12"/>
      <c r="Q749" s="12"/>
      <c r="R749" s="12"/>
      <c r="S749" s="12"/>
      <c r="T749" s="12"/>
      <c r="U749" s="12"/>
    </row>
    <row r="750" spans="1:2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6"/>
      <c r="O750" s="12"/>
      <c r="P750" s="12"/>
      <c r="Q750" s="12"/>
      <c r="R750" s="12"/>
      <c r="S750" s="12"/>
      <c r="T750" s="12"/>
      <c r="U750" s="12"/>
    </row>
    <row r="751" spans="1:2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6"/>
      <c r="O751" s="12"/>
      <c r="P751" s="12"/>
      <c r="Q751" s="12"/>
      <c r="R751" s="12"/>
      <c r="S751" s="12"/>
      <c r="T751" s="12"/>
      <c r="U751" s="12"/>
    </row>
    <row r="752" spans="1:2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6"/>
      <c r="O752" s="12"/>
      <c r="P752" s="12"/>
      <c r="Q752" s="12"/>
      <c r="R752" s="12"/>
      <c r="S752" s="12"/>
      <c r="T752" s="12"/>
      <c r="U752" s="12"/>
    </row>
    <row r="753" spans="1:2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6"/>
      <c r="O753" s="12"/>
      <c r="P753" s="12"/>
      <c r="Q753" s="12"/>
      <c r="R753" s="12"/>
      <c r="S753" s="12"/>
      <c r="T753" s="12"/>
      <c r="U753" s="12"/>
    </row>
    <row r="754" spans="1:2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6"/>
      <c r="O754" s="12"/>
      <c r="P754" s="12"/>
      <c r="Q754" s="12"/>
      <c r="R754" s="12"/>
      <c r="S754" s="12"/>
      <c r="T754" s="12"/>
      <c r="U754" s="12"/>
    </row>
    <row r="755" spans="1:2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6"/>
      <c r="O755" s="12"/>
      <c r="P755" s="12"/>
      <c r="Q755" s="12"/>
      <c r="R755" s="12"/>
      <c r="S755" s="12"/>
      <c r="T755" s="12"/>
      <c r="U755" s="12"/>
    </row>
    <row r="756" spans="1:2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6"/>
      <c r="O756" s="12"/>
      <c r="P756" s="12"/>
      <c r="Q756" s="12"/>
      <c r="R756" s="12"/>
      <c r="S756" s="12"/>
      <c r="T756" s="12"/>
      <c r="U756" s="12"/>
    </row>
    <row r="757" spans="1:2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6"/>
      <c r="O757" s="12"/>
      <c r="P757" s="12"/>
      <c r="Q757" s="12"/>
      <c r="R757" s="12"/>
      <c r="S757" s="12"/>
      <c r="T757" s="12"/>
      <c r="U757" s="12"/>
    </row>
    <row r="758" spans="1:2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6"/>
      <c r="O758" s="12"/>
      <c r="P758" s="12"/>
      <c r="Q758" s="12"/>
      <c r="R758" s="12"/>
      <c r="S758" s="12"/>
      <c r="T758" s="12"/>
      <c r="U758" s="12"/>
    </row>
    <row r="759" spans="1:2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6"/>
      <c r="O759" s="12"/>
      <c r="P759" s="12"/>
      <c r="Q759" s="12"/>
      <c r="R759" s="12"/>
      <c r="S759" s="12"/>
      <c r="T759" s="12"/>
      <c r="U759" s="12"/>
    </row>
    <row r="760" spans="1:2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6"/>
      <c r="O760" s="12"/>
      <c r="P760" s="12"/>
      <c r="Q760" s="12"/>
      <c r="R760" s="12"/>
      <c r="S760" s="12"/>
      <c r="T760" s="12"/>
      <c r="U760" s="12"/>
    </row>
    <row r="761" spans="1:2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6"/>
      <c r="O761" s="12"/>
      <c r="P761" s="12"/>
      <c r="Q761" s="12"/>
      <c r="R761" s="12"/>
      <c r="S761" s="12"/>
      <c r="T761" s="12"/>
      <c r="U761" s="12"/>
    </row>
    <row r="762" spans="1:2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6"/>
      <c r="O762" s="12"/>
      <c r="P762" s="12"/>
      <c r="Q762" s="12"/>
      <c r="R762" s="12"/>
      <c r="S762" s="12"/>
      <c r="T762" s="12"/>
      <c r="U762" s="12"/>
    </row>
    <row r="763" spans="1:2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6"/>
      <c r="O763" s="12"/>
      <c r="P763" s="12"/>
      <c r="Q763" s="12"/>
      <c r="R763" s="12"/>
      <c r="S763" s="12"/>
      <c r="T763" s="12"/>
      <c r="U763" s="12"/>
    </row>
    <row r="764" spans="1:2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6"/>
      <c r="O764" s="12"/>
      <c r="P764" s="12"/>
      <c r="Q764" s="12"/>
      <c r="R764" s="12"/>
      <c r="S764" s="12"/>
      <c r="T764" s="12"/>
      <c r="U764" s="12"/>
    </row>
    <row r="765" spans="1:2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6"/>
      <c r="O765" s="12"/>
      <c r="P765" s="12"/>
      <c r="Q765" s="12"/>
      <c r="R765" s="12"/>
      <c r="S765" s="12"/>
      <c r="T765" s="12"/>
      <c r="U765" s="12"/>
    </row>
    <row r="766" spans="1:2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6"/>
      <c r="O766" s="12"/>
      <c r="P766" s="12"/>
      <c r="Q766" s="12"/>
      <c r="R766" s="12"/>
      <c r="S766" s="12"/>
      <c r="T766" s="12"/>
      <c r="U766" s="12"/>
    </row>
    <row r="767" spans="1:2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6"/>
      <c r="O767" s="12"/>
      <c r="P767" s="12"/>
      <c r="Q767" s="12"/>
      <c r="R767" s="12"/>
      <c r="S767" s="12"/>
      <c r="T767" s="12"/>
      <c r="U767" s="12"/>
    </row>
    <row r="768" spans="1:2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6"/>
      <c r="O768" s="12"/>
      <c r="P768" s="12"/>
      <c r="Q768" s="12"/>
      <c r="R768" s="12"/>
      <c r="S768" s="12"/>
      <c r="T768" s="12"/>
      <c r="U768" s="12"/>
    </row>
    <row r="769" spans="1:2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6"/>
      <c r="O769" s="12"/>
      <c r="P769" s="12"/>
      <c r="Q769" s="12"/>
      <c r="R769" s="12"/>
      <c r="S769" s="12"/>
      <c r="T769" s="12"/>
      <c r="U769" s="12"/>
    </row>
    <row r="770" spans="1:2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6"/>
      <c r="O770" s="12"/>
      <c r="P770" s="12"/>
      <c r="Q770" s="12"/>
      <c r="R770" s="12"/>
      <c r="S770" s="12"/>
      <c r="T770" s="12"/>
      <c r="U770" s="12"/>
    </row>
    <row r="771" spans="1:2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6"/>
      <c r="O771" s="12"/>
      <c r="P771" s="12"/>
      <c r="Q771" s="12"/>
      <c r="R771" s="12"/>
      <c r="S771" s="12"/>
      <c r="T771" s="12"/>
      <c r="U771" s="12"/>
    </row>
    <row r="772" spans="1:2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6"/>
      <c r="O772" s="12"/>
      <c r="P772" s="12"/>
      <c r="Q772" s="12"/>
      <c r="R772" s="12"/>
      <c r="S772" s="12"/>
      <c r="T772" s="12"/>
      <c r="U772" s="12"/>
    </row>
    <row r="773" spans="1:2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6"/>
      <c r="O773" s="12"/>
      <c r="P773" s="12"/>
      <c r="Q773" s="12"/>
      <c r="R773" s="12"/>
      <c r="S773" s="12"/>
      <c r="T773" s="12"/>
      <c r="U773" s="12"/>
    </row>
    <row r="774" spans="1:2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6"/>
      <c r="O774" s="12"/>
      <c r="P774" s="12"/>
      <c r="Q774" s="12"/>
      <c r="R774" s="12"/>
      <c r="S774" s="12"/>
      <c r="T774" s="12"/>
      <c r="U774" s="12"/>
    </row>
    <row r="775" spans="1:2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6"/>
      <c r="O775" s="12"/>
      <c r="P775" s="12"/>
      <c r="Q775" s="12"/>
      <c r="R775" s="12"/>
      <c r="S775" s="12"/>
      <c r="T775" s="12"/>
      <c r="U775" s="12"/>
    </row>
    <row r="776" spans="1:2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6"/>
      <c r="O776" s="12"/>
      <c r="P776" s="12"/>
      <c r="Q776" s="12"/>
      <c r="R776" s="12"/>
      <c r="S776" s="12"/>
      <c r="T776" s="12"/>
      <c r="U776" s="12"/>
    </row>
    <row r="777" spans="1:2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6"/>
      <c r="O777" s="12"/>
      <c r="P777" s="12"/>
      <c r="Q777" s="12"/>
      <c r="R777" s="12"/>
      <c r="S777" s="12"/>
      <c r="T777" s="12"/>
      <c r="U777" s="12"/>
    </row>
    <row r="778" spans="1:2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6"/>
      <c r="O778" s="12"/>
      <c r="P778" s="12"/>
      <c r="Q778" s="12"/>
      <c r="R778" s="12"/>
      <c r="S778" s="12"/>
      <c r="T778" s="12"/>
      <c r="U778" s="12"/>
    </row>
    <row r="779" spans="1:2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6"/>
      <c r="O779" s="12"/>
      <c r="P779" s="12"/>
      <c r="Q779" s="12"/>
      <c r="R779" s="12"/>
      <c r="S779" s="12"/>
      <c r="T779" s="12"/>
      <c r="U779" s="12"/>
    </row>
    <row r="780" spans="1:2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6"/>
      <c r="O780" s="12"/>
      <c r="P780" s="12"/>
      <c r="Q780" s="12"/>
      <c r="R780" s="12"/>
      <c r="S780" s="12"/>
      <c r="T780" s="12"/>
      <c r="U780" s="12"/>
    </row>
    <row r="781" spans="1:2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6"/>
      <c r="O781" s="12"/>
      <c r="P781" s="12"/>
      <c r="Q781" s="12"/>
      <c r="R781" s="12"/>
      <c r="S781" s="12"/>
      <c r="T781" s="12"/>
      <c r="U781" s="12"/>
    </row>
    <row r="782" spans="1:2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6"/>
      <c r="O782" s="12"/>
      <c r="P782" s="12"/>
      <c r="Q782" s="12"/>
      <c r="R782" s="12"/>
      <c r="S782" s="12"/>
      <c r="T782" s="12"/>
      <c r="U782" s="12"/>
    </row>
    <row r="783" spans="1:2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6"/>
      <c r="O783" s="12"/>
      <c r="P783" s="12"/>
      <c r="Q783" s="12"/>
      <c r="R783" s="12"/>
      <c r="S783" s="12"/>
      <c r="T783" s="12"/>
      <c r="U783" s="12"/>
    </row>
    <row r="784" spans="1:2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6"/>
      <c r="O784" s="12"/>
      <c r="P784" s="12"/>
      <c r="Q784" s="12"/>
      <c r="R784" s="12"/>
      <c r="S784" s="12"/>
      <c r="T784" s="12"/>
      <c r="U784" s="12"/>
    </row>
    <row r="785" spans="1:2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6"/>
      <c r="O785" s="12"/>
      <c r="P785" s="12"/>
      <c r="Q785" s="12"/>
      <c r="R785" s="12"/>
      <c r="S785" s="12"/>
      <c r="T785" s="12"/>
      <c r="U785" s="12"/>
    </row>
    <row r="786" spans="1:2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6"/>
      <c r="O786" s="12"/>
      <c r="P786" s="12"/>
      <c r="Q786" s="12"/>
      <c r="R786" s="12"/>
      <c r="S786" s="12"/>
      <c r="T786" s="12"/>
      <c r="U786" s="12"/>
    </row>
    <row r="787" spans="1:2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6"/>
      <c r="O787" s="12"/>
      <c r="P787" s="12"/>
      <c r="Q787" s="12"/>
      <c r="R787" s="12"/>
      <c r="S787" s="12"/>
      <c r="T787" s="12"/>
      <c r="U787" s="12"/>
    </row>
    <row r="788" spans="1:2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6"/>
      <c r="O788" s="12"/>
      <c r="P788" s="12"/>
      <c r="Q788" s="12"/>
      <c r="R788" s="12"/>
      <c r="S788" s="12"/>
      <c r="T788" s="12"/>
      <c r="U788" s="12"/>
    </row>
    <row r="789" spans="1:2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6"/>
      <c r="O789" s="12"/>
      <c r="P789" s="12"/>
      <c r="Q789" s="12"/>
      <c r="R789" s="12"/>
      <c r="S789" s="12"/>
      <c r="T789" s="12"/>
      <c r="U789" s="12"/>
    </row>
    <row r="790" spans="1:2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6"/>
      <c r="O790" s="12"/>
      <c r="P790" s="12"/>
      <c r="Q790" s="12"/>
      <c r="R790" s="12"/>
      <c r="S790" s="12"/>
      <c r="T790" s="12"/>
      <c r="U790" s="12"/>
    </row>
    <row r="791" spans="1:2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6"/>
      <c r="O791" s="12"/>
      <c r="P791" s="12"/>
      <c r="Q791" s="12"/>
      <c r="R791" s="12"/>
      <c r="S791" s="12"/>
      <c r="T791" s="12"/>
      <c r="U791" s="12"/>
    </row>
    <row r="792" spans="1:2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6"/>
      <c r="O792" s="12"/>
      <c r="P792" s="12"/>
      <c r="Q792" s="12"/>
      <c r="R792" s="12"/>
      <c r="S792" s="12"/>
      <c r="T792" s="12"/>
      <c r="U792" s="12"/>
    </row>
    <row r="793" spans="1:2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6"/>
      <c r="O793" s="12"/>
      <c r="P793" s="12"/>
      <c r="Q793" s="12"/>
      <c r="R793" s="12"/>
      <c r="S793" s="12"/>
      <c r="T793" s="12"/>
      <c r="U793" s="12"/>
    </row>
    <row r="794" spans="1:2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6"/>
      <c r="O794" s="12"/>
      <c r="P794" s="12"/>
      <c r="Q794" s="12"/>
      <c r="R794" s="12"/>
      <c r="S794" s="12"/>
      <c r="T794" s="12"/>
      <c r="U794" s="12"/>
    </row>
    <row r="795" spans="1:2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6"/>
      <c r="O795" s="12"/>
      <c r="P795" s="12"/>
      <c r="Q795" s="12"/>
      <c r="R795" s="12"/>
      <c r="S795" s="12"/>
      <c r="T795" s="12"/>
      <c r="U795" s="12"/>
    </row>
    <row r="796" spans="1:2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6"/>
      <c r="O796" s="12"/>
      <c r="P796" s="12"/>
      <c r="Q796" s="12"/>
      <c r="R796" s="12"/>
      <c r="S796" s="12"/>
      <c r="T796" s="12"/>
      <c r="U796" s="12"/>
    </row>
    <row r="797" spans="1:2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6"/>
      <c r="O797" s="12"/>
      <c r="P797" s="12"/>
      <c r="Q797" s="12"/>
      <c r="R797" s="12"/>
      <c r="S797" s="12"/>
      <c r="T797" s="12"/>
      <c r="U797" s="12"/>
    </row>
    <row r="798" spans="1:2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6"/>
      <c r="O798" s="12"/>
      <c r="P798" s="12"/>
      <c r="Q798" s="12"/>
      <c r="R798" s="12"/>
      <c r="S798" s="12"/>
      <c r="T798" s="12"/>
      <c r="U798" s="12"/>
    </row>
    <row r="799" spans="1:2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6"/>
      <c r="O799" s="12"/>
      <c r="P799" s="12"/>
      <c r="Q799" s="12"/>
      <c r="R799" s="12"/>
      <c r="S799" s="12"/>
      <c r="T799" s="12"/>
      <c r="U799" s="12"/>
    </row>
    <row r="800" spans="1:2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6"/>
      <c r="O800" s="12"/>
      <c r="P800" s="12"/>
      <c r="Q800" s="12"/>
      <c r="R800" s="12"/>
      <c r="S800" s="12"/>
      <c r="T800" s="12"/>
      <c r="U800" s="12"/>
    </row>
    <row r="801" spans="1:2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6"/>
      <c r="O801" s="12"/>
      <c r="P801" s="12"/>
      <c r="Q801" s="12"/>
      <c r="R801" s="12"/>
      <c r="S801" s="12"/>
      <c r="T801" s="12"/>
      <c r="U801" s="12"/>
    </row>
    <row r="802" spans="1:2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6"/>
      <c r="O802" s="12"/>
      <c r="P802" s="12"/>
      <c r="Q802" s="12"/>
      <c r="R802" s="12"/>
      <c r="S802" s="12"/>
      <c r="T802" s="12"/>
      <c r="U802" s="12"/>
    </row>
    <row r="803" spans="1:2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6"/>
      <c r="O803" s="12"/>
      <c r="P803" s="12"/>
      <c r="Q803" s="12"/>
      <c r="R803" s="12"/>
      <c r="S803" s="12"/>
      <c r="T803" s="12"/>
      <c r="U803" s="12"/>
    </row>
    <row r="804" spans="1:2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6"/>
      <c r="O804" s="12"/>
      <c r="P804" s="12"/>
      <c r="Q804" s="12"/>
      <c r="R804" s="12"/>
      <c r="S804" s="12"/>
      <c r="T804" s="12"/>
      <c r="U804" s="12"/>
    </row>
    <row r="805" spans="1:2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6"/>
      <c r="O805" s="12"/>
      <c r="P805" s="12"/>
      <c r="Q805" s="12"/>
      <c r="R805" s="12"/>
      <c r="S805" s="12"/>
      <c r="T805" s="12"/>
      <c r="U805" s="12"/>
    </row>
    <row r="806" spans="1:2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6"/>
      <c r="O806" s="12"/>
      <c r="P806" s="12"/>
      <c r="Q806" s="12"/>
      <c r="R806" s="12"/>
      <c r="S806" s="12"/>
      <c r="T806" s="12"/>
      <c r="U806" s="12"/>
    </row>
    <row r="807" spans="1:2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6"/>
      <c r="O807" s="12"/>
      <c r="P807" s="12"/>
      <c r="Q807" s="12"/>
      <c r="R807" s="12"/>
      <c r="S807" s="12"/>
      <c r="T807" s="12"/>
      <c r="U807" s="12"/>
    </row>
    <row r="808" spans="1:2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6"/>
      <c r="O808" s="12"/>
      <c r="P808" s="12"/>
      <c r="Q808" s="12"/>
      <c r="R808" s="12"/>
      <c r="S808" s="12"/>
      <c r="T808" s="12"/>
      <c r="U808" s="12"/>
    </row>
    <row r="809" spans="1:2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6"/>
      <c r="O809" s="12"/>
      <c r="P809" s="12"/>
      <c r="Q809" s="12"/>
      <c r="R809" s="12"/>
      <c r="S809" s="12"/>
      <c r="T809" s="12"/>
      <c r="U809" s="12"/>
    </row>
    <row r="810" spans="1:2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6"/>
      <c r="O810" s="12"/>
      <c r="P810" s="12"/>
      <c r="Q810" s="12"/>
      <c r="R810" s="12"/>
      <c r="S810" s="12"/>
      <c r="T810" s="12"/>
      <c r="U810" s="12"/>
    </row>
    <row r="811" spans="1:2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6"/>
      <c r="O811" s="12"/>
      <c r="P811" s="12"/>
      <c r="Q811" s="12"/>
      <c r="R811" s="12"/>
      <c r="S811" s="12"/>
      <c r="T811" s="12"/>
      <c r="U811" s="12"/>
    </row>
    <row r="812" spans="1:2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6"/>
      <c r="O812" s="12"/>
      <c r="P812" s="12"/>
      <c r="Q812" s="12"/>
      <c r="R812" s="12"/>
      <c r="S812" s="12"/>
      <c r="T812" s="12"/>
      <c r="U812" s="12"/>
    </row>
    <row r="813" spans="1:2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6"/>
      <c r="O813" s="12"/>
      <c r="P813" s="12"/>
      <c r="Q813" s="12"/>
      <c r="R813" s="12"/>
      <c r="S813" s="12"/>
      <c r="T813" s="12"/>
      <c r="U813" s="12"/>
    </row>
    <row r="814" spans="1:2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6"/>
      <c r="O814" s="12"/>
      <c r="P814" s="12"/>
      <c r="Q814" s="12"/>
      <c r="R814" s="12"/>
      <c r="S814" s="12"/>
      <c r="T814" s="12"/>
      <c r="U814" s="12"/>
    </row>
    <row r="815" spans="1:2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6"/>
      <c r="O815" s="12"/>
      <c r="P815" s="12"/>
      <c r="Q815" s="12"/>
      <c r="R815" s="12"/>
      <c r="S815" s="12"/>
      <c r="T815" s="12"/>
      <c r="U815" s="12"/>
    </row>
    <row r="816" spans="1:2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6"/>
      <c r="O816" s="12"/>
      <c r="P816" s="12"/>
      <c r="Q816" s="12"/>
      <c r="R816" s="12"/>
      <c r="S816" s="12"/>
      <c r="T816" s="12"/>
      <c r="U816" s="12"/>
    </row>
    <row r="817" spans="1:2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6"/>
      <c r="O817" s="12"/>
      <c r="P817" s="12"/>
      <c r="Q817" s="12"/>
      <c r="R817" s="12"/>
      <c r="S817" s="12"/>
      <c r="T817" s="12"/>
      <c r="U817" s="12"/>
    </row>
    <row r="818" spans="1:2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6"/>
      <c r="O818" s="12"/>
      <c r="P818" s="12"/>
      <c r="Q818" s="12"/>
      <c r="R818" s="12"/>
      <c r="S818" s="12"/>
      <c r="T818" s="12"/>
      <c r="U818" s="12"/>
    </row>
    <row r="819" spans="1:2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6"/>
      <c r="O819" s="12"/>
      <c r="P819" s="12"/>
      <c r="Q819" s="12"/>
      <c r="R819" s="12"/>
      <c r="S819" s="12"/>
      <c r="T819" s="12"/>
      <c r="U819" s="12"/>
    </row>
    <row r="820" spans="1:2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6"/>
      <c r="O820" s="12"/>
      <c r="P820" s="12"/>
      <c r="Q820" s="12"/>
      <c r="R820" s="12"/>
      <c r="S820" s="12"/>
      <c r="T820" s="12"/>
      <c r="U820" s="12"/>
    </row>
    <row r="821" spans="1: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6"/>
      <c r="O821" s="12"/>
      <c r="P821" s="12"/>
      <c r="Q821" s="12"/>
      <c r="R821" s="12"/>
      <c r="S821" s="12"/>
      <c r="T821" s="12"/>
      <c r="U821" s="12"/>
    </row>
    <row r="822" spans="1:2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6"/>
      <c r="O822" s="12"/>
      <c r="P822" s="12"/>
      <c r="Q822" s="12"/>
      <c r="R822" s="12"/>
      <c r="S822" s="12"/>
      <c r="T822" s="12"/>
      <c r="U822" s="12"/>
    </row>
    <row r="823" spans="1:2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6"/>
      <c r="O823" s="12"/>
      <c r="P823" s="12"/>
      <c r="Q823" s="12"/>
      <c r="R823" s="12"/>
      <c r="S823" s="12"/>
      <c r="T823" s="12"/>
      <c r="U823" s="12"/>
    </row>
    <row r="824" spans="1:2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6"/>
      <c r="O824" s="12"/>
      <c r="P824" s="12"/>
      <c r="Q824" s="12"/>
      <c r="R824" s="12"/>
      <c r="S824" s="12"/>
      <c r="T824" s="12"/>
      <c r="U824" s="12"/>
    </row>
    <row r="825" spans="1:2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6"/>
      <c r="O825" s="12"/>
      <c r="P825" s="12"/>
      <c r="Q825" s="12"/>
      <c r="R825" s="12"/>
      <c r="S825" s="12"/>
      <c r="T825" s="12"/>
      <c r="U825" s="12"/>
    </row>
    <row r="826" spans="1:2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6"/>
      <c r="O826" s="12"/>
      <c r="P826" s="12"/>
      <c r="Q826" s="12"/>
      <c r="R826" s="12"/>
      <c r="S826" s="12"/>
      <c r="T826" s="12"/>
      <c r="U826" s="12"/>
    </row>
    <row r="827" spans="1:2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6"/>
      <c r="O827" s="12"/>
      <c r="P827" s="12"/>
      <c r="Q827" s="12"/>
      <c r="R827" s="12"/>
      <c r="S827" s="12"/>
      <c r="T827" s="12"/>
      <c r="U827" s="12"/>
    </row>
    <row r="828" spans="1:2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6"/>
      <c r="O828" s="12"/>
      <c r="P828" s="12"/>
      <c r="Q828" s="12"/>
      <c r="R828" s="12"/>
      <c r="S828" s="12"/>
      <c r="T828" s="12"/>
      <c r="U828" s="12"/>
    </row>
    <row r="829" spans="1:2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6"/>
      <c r="O829" s="12"/>
      <c r="P829" s="12"/>
      <c r="Q829" s="12"/>
      <c r="R829" s="12"/>
      <c r="S829" s="12"/>
      <c r="T829" s="12"/>
      <c r="U829" s="12"/>
    </row>
    <row r="830" spans="1:2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6"/>
      <c r="O830" s="12"/>
      <c r="P830" s="12"/>
      <c r="Q830" s="12"/>
      <c r="R830" s="12"/>
      <c r="S830" s="12"/>
      <c r="T830" s="12"/>
      <c r="U830" s="12"/>
    </row>
    <row r="831" spans="1:2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6"/>
      <c r="O831" s="12"/>
      <c r="P831" s="12"/>
      <c r="Q831" s="12"/>
      <c r="R831" s="12"/>
      <c r="S831" s="12"/>
      <c r="T831" s="12"/>
      <c r="U831" s="12"/>
    </row>
    <row r="832" spans="1:2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6"/>
      <c r="O832" s="12"/>
      <c r="P832" s="12"/>
      <c r="Q832" s="12"/>
      <c r="R832" s="12"/>
      <c r="S832" s="12"/>
      <c r="T832" s="12"/>
      <c r="U832" s="12"/>
    </row>
    <row r="833" spans="1:2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6"/>
      <c r="O833" s="12"/>
      <c r="P833" s="12"/>
      <c r="Q833" s="12"/>
      <c r="R833" s="12"/>
      <c r="S833" s="12"/>
      <c r="T833" s="12"/>
      <c r="U833" s="12"/>
    </row>
    <row r="834" spans="1:2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6"/>
      <c r="O834" s="12"/>
      <c r="P834" s="12"/>
      <c r="Q834" s="12"/>
      <c r="R834" s="12"/>
      <c r="S834" s="12"/>
      <c r="T834" s="12"/>
      <c r="U834" s="12"/>
    </row>
    <row r="835" spans="1:2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6"/>
      <c r="O835" s="12"/>
      <c r="P835" s="12"/>
      <c r="Q835" s="12"/>
      <c r="R835" s="12"/>
      <c r="S835" s="12"/>
      <c r="T835" s="12"/>
      <c r="U835" s="12"/>
    </row>
    <row r="836" spans="1:2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6"/>
      <c r="O836" s="12"/>
      <c r="P836" s="12"/>
      <c r="Q836" s="12"/>
      <c r="R836" s="12"/>
      <c r="S836" s="12"/>
      <c r="T836" s="12"/>
      <c r="U836" s="12"/>
    </row>
    <row r="837" spans="1:2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6"/>
      <c r="O837" s="12"/>
      <c r="P837" s="12"/>
      <c r="Q837" s="12"/>
      <c r="R837" s="12"/>
      <c r="S837" s="12"/>
      <c r="T837" s="12"/>
      <c r="U837" s="12"/>
    </row>
    <row r="838" spans="1:2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6"/>
      <c r="O838" s="12"/>
      <c r="P838" s="12"/>
      <c r="Q838" s="12"/>
      <c r="R838" s="12"/>
      <c r="S838" s="12"/>
      <c r="T838" s="12"/>
      <c r="U838" s="12"/>
    </row>
    <row r="839" spans="1:2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6"/>
      <c r="O839" s="12"/>
      <c r="P839" s="12"/>
      <c r="Q839" s="12"/>
      <c r="R839" s="12"/>
      <c r="S839" s="12"/>
      <c r="T839" s="12"/>
      <c r="U839" s="12"/>
    </row>
    <row r="840" spans="1:2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6"/>
      <c r="O840" s="12"/>
      <c r="P840" s="12"/>
      <c r="Q840" s="12"/>
      <c r="R840" s="12"/>
      <c r="S840" s="12"/>
      <c r="T840" s="12"/>
      <c r="U840" s="12"/>
    </row>
    <row r="841" spans="1:2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6"/>
      <c r="O841" s="12"/>
      <c r="P841" s="12"/>
      <c r="Q841" s="12"/>
      <c r="R841" s="12"/>
      <c r="S841" s="12"/>
      <c r="T841" s="12"/>
      <c r="U841" s="12"/>
    </row>
    <row r="842" spans="1:2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6"/>
      <c r="O842" s="12"/>
      <c r="P842" s="12"/>
      <c r="Q842" s="12"/>
      <c r="R842" s="12"/>
      <c r="S842" s="12"/>
      <c r="T842" s="12"/>
      <c r="U842" s="12"/>
    </row>
    <row r="843" spans="1:2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6"/>
      <c r="O843" s="12"/>
      <c r="P843" s="12"/>
      <c r="Q843" s="12"/>
      <c r="R843" s="12"/>
      <c r="S843" s="12"/>
      <c r="T843" s="12"/>
      <c r="U843" s="12"/>
    </row>
    <row r="844" spans="1:2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6"/>
      <c r="O844" s="12"/>
      <c r="P844" s="12"/>
      <c r="Q844" s="12"/>
      <c r="R844" s="12"/>
      <c r="S844" s="12"/>
      <c r="T844" s="12"/>
      <c r="U844" s="12"/>
    </row>
    <row r="845" spans="1:2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6"/>
      <c r="O845" s="12"/>
      <c r="P845" s="12"/>
      <c r="Q845" s="12"/>
      <c r="R845" s="12"/>
      <c r="S845" s="12"/>
      <c r="T845" s="12"/>
      <c r="U845" s="12"/>
    </row>
    <row r="846" spans="1:2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6"/>
      <c r="O846" s="12"/>
      <c r="P846" s="12"/>
      <c r="Q846" s="12"/>
      <c r="R846" s="12"/>
      <c r="S846" s="12"/>
      <c r="T846" s="12"/>
      <c r="U846" s="12"/>
    </row>
    <row r="847" spans="1:2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6"/>
      <c r="O847" s="12"/>
      <c r="P847" s="12"/>
      <c r="Q847" s="12"/>
      <c r="R847" s="12"/>
      <c r="S847" s="12"/>
      <c r="T847" s="12"/>
      <c r="U847" s="12"/>
    </row>
    <row r="848" spans="1:2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6"/>
      <c r="O848" s="12"/>
      <c r="P848" s="12"/>
      <c r="Q848" s="12"/>
      <c r="R848" s="12"/>
      <c r="S848" s="12"/>
      <c r="T848" s="12"/>
      <c r="U848" s="12"/>
    </row>
    <row r="849" spans="1:2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6"/>
      <c r="O849" s="12"/>
      <c r="P849" s="12"/>
      <c r="Q849" s="12"/>
      <c r="R849" s="12"/>
      <c r="S849" s="12"/>
      <c r="T849" s="12"/>
      <c r="U849" s="12"/>
    </row>
    <row r="850" spans="1:2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6"/>
      <c r="O850" s="12"/>
      <c r="P850" s="12"/>
      <c r="Q850" s="12"/>
      <c r="R850" s="12"/>
      <c r="S850" s="12"/>
      <c r="T850" s="12"/>
      <c r="U850" s="12"/>
    </row>
    <row r="851" spans="1:2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6"/>
      <c r="O851" s="12"/>
      <c r="P851" s="12"/>
      <c r="Q851" s="12"/>
      <c r="R851" s="12"/>
      <c r="S851" s="12"/>
      <c r="T851" s="12"/>
      <c r="U851" s="12"/>
    </row>
    <row r="852" spans="1:2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6"/>
      <c r="O852" s="12"/>
      <c r="P852" s="12"/>
      <c r="Q852" s="12"/>
      <c r="R852" s="12"/>
      <c r="S852" s="12"/>
      <c r="T852" s="12"/>
      <c r="U852" s="12"/>
    </row>
    <row r="853" spans="1:2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6"/>
      <c r="O853" s="12"/>
      <c r="P853" s="12"/>
      <c r="Q853" s="12"/>
      <c r="R853" s="12"/>
      <c r="S853" s="12"/>
      <c r="T853" s="12"/>
      <c r="U853" s="12"/>
    </row>
    <row r="854" spans="1:2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6"/>
      <c r="O854" s="12"/>
      <c r="P854" s="12"/>
      <c r="Q854" s="12"/>
      <c r="R854" s="12"/>
      <c r="S854" s="12"/>
      <c r="T854" s="12"/>
      <c r="U854" s="12"/>
    </row>
    <row r="855" spans="1:2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6"/>
      <c r="O855" s="12"/>
      <c r="P855" s="12"/>
      <c r="Q855" s="12"/>
      <c r="R855" s="12"/>
      <c r="S855" s="12"/>
      <c r="T855" s="12"/>
      <c r="U855" s="12"/>
    </row>
    <row r="856" spans="1:2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6"/>
      <c r="O856" s="12"/>
      <c r="P856" s="12"/>
      <c r="Q856" s="12"/>
      <c r="R856" s="12"/>
      <c r="S856" s="12"/>
      <c r="T856" s="12"/>
      <c r="U856" s="12"/>
    </row>
    <row r="857" spans="1:2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6"/>
      <c r="O857" s="12"/>
      <c r="P857" s="12"/>
      <c r="Q857" s="12"/>
      <c r="R857" s="12"/>
      <c r="S857" s="12"/>
      <c r="T857" s="12"/>
      <c r="U857" s="12"/>
    </row>
    <row r="858" spans="1:2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6"/>
      <c r="O858" s="12"/>
      <c r="P858" s="12"/>
      <c r="Q858" s="12"/>
      <c r="R858" s="12"/>
      <c r="S858" s="12"/>
      <c r="T858" s="12"/>
      <c r="U858" s="12"/>
    </row>
    <row r="859" spans="1:2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6"/>
      <c r="O859" s="12"/>
      <c r="P859" s="12"/>
      <c r="Q859" s="12"/>
      <c r="R859" s="12"/>
      <c r="S859" s="12"/>
      <c r="T859" s="12"/>
      <c r="U859" s="12"/>
    </row>
    <row r="860" spans="1:2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6"/>
      <c r="O860" s="12"/>
      <c r="P860" s="12"/>
      <c r="Q860" s="12"/>
      <c r="R860" s="12"/>
      <c r="S860" s="12"/>
      <c r="T860" s="12"/>
      <c r="U860" s="12"/>
    </row>
    <row r="861" spans="1:2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6"/>
      <c r="O861" s="12"/>
      <c r="P861" s="12"/>
      <c r="Q861" s="12"/>
      <c r="R861" s="12"/>
      <c r="S861" s="12"/>
      <c r="T861" s="12"/>
      <c r="U861" s="12"/>
    </row>
    <row r="862" spans="1:2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6"/>
      <c r="O862" s="12"/>
      <c r="P862" s="12"/>
      <c r="Q862" s="12"/>
      <c r="R862" s="12"/>
      <c r="S862" s="12"/>
      <c r="T862" s="12"/>
      <c r="U862" s="12"/>
    </row>
  </sheetData>
  <autoFilter ref="A1:R109"/>
  <mergeCells count="15">
    <mergeCell ref="A3:A7"/>
    <mergeCell ref="F3:F7"/>
    <mergeCell ref="G3:G7"/>
    <mergeCell ref="E3:E7"/>
    <mergeCell ref="D3:D7"/>
    <mergeCell ref="B3:B7"/>
    <mergeCell ref="S3:T6"/>
    <mergeCell ref="K3:K7"/>
    <mergeCell ref="H3:H7"/>
    <mergeCell ref="C3:C7"/>
    <mergeCell ref="L3:L7"/>
    <mergeCell ref="M3:M7"/>
    <mergeCell ref="N3:R6"/>
    <mergeCell ref="I3:I7"/>
    <mergeCell ref="J3:J7"/>
  </mergeCells>
  <phoneticPr fontId="0" type="noConversion"/>
  <dataValidations count="12">
    <dataValidation type="list" allowBlank="1" showInputMessage="1" showErrorMessage="1" sqref="N322:N334 H298:H302">
      <formula1>#REF!</formula1>
    </dataValidation>
    <dataValidation type="list" allowBlank="1" showInputMessage="1" showErrorMessage="1" sqref="I268:I484">
      <formula1>$U$2:$X$2</formula1>
    </dataValidation>
    <dataValidation type="list" allowBlank="1" showInputMessage="1" showErrorMessage="1" sqref="H268:H297">
      <formula1>$U$1:$AI$1</formula1>
    </dataValidation>
    <dataValidation type="list" allowBlank="1" showInputMessage="1" showErrorMessage="1" sqref="N268:N321">
      <formula1>$U$2:$Y$2</formula1>
    </dataValidation>
    <dataValidation type="list" allowBlank="1" showInputMessage="1" showErrorMessage="1" sqref="M114:M115 L118 K119:L267 M130 M22:M26 M20 K9:L117 M9:M18">
      <formula1>"0,1"</formula1>
    </dataValidation>
    <dataValidation type="list" allowBlank="1" showInputMessage="1" showErrorMessage="1" sqref="H116:H117 H119 H27:H113 H121:H129 H131:H267">
      <formula1>"A,B,C,D,E,F,G,H,I,J,K,L,M,N,O"</formula1>
    </dataValidation>
    <dataValidation type="list" allowBlank="1" showInputMessage="1" showErrorMessage="1" sqref="I116:I117 I119 I27:I113 I121:I129 I131:I267">
      <formula1>"1,2,3,4"</formula1>
    </dataValidation>
    <dataValidation type="list" allowBlank="1" showInputMessage="1" showErrorMessage="1" sqref="N116:N117 N119 N27:N113 N121:N129 N131:N267">
      <formula1>"1,2,3,4,5"</formula1>
    </dataValidation>
    <dataValidation type="list" allowBlank="1" showInputMessage="1" showErrorMessage="1" sqref="H114:I115 N114:N115 N120 H120:I120 H26 N130 I130 I25:I26 H9:I24 N9:N26">
      <formula1>#REF!</formula1>
    </dataValidation>
    <dataValidation type="list" allowBlank="1" showInputMessage="1" showErrorMessage="1" sqref="M27:M113 M116:M129 M131:M267 M21 M19">
      <formula1>"0,1,2"</formula1>
    </dataValidation>
    <dataValidation type="textLength" allowBlank="1" showInputMessage="1" showErrorMessage="1" sqref="E115:E117 E119 E27:E113 E121:E129 E131:E267">
      <formula1>1</formula1>
      <formula2>100</formula2>
    </dataValidation>
    <dataValidation type="textLength" allowBlank="1" showInputMessage="1" showErrorMessage="1" sqref="Q115:R117 Q119:R119 Q27:R113 Q121:R129 Q131:R267">
      <formula1>3</formula1>
      <formula2>100</formula2>
    </dataValidation>
  </dataValidations>
  <pageMargins left="0.19685039370078741" right="0.19685039370078741" top="0.74803149606299213" bottom="0.78740157480314965" header="0.19685039370078741" footer="0.51181102362204722"/>
  <pageSetup paperSize="9" scale="65" fitToHeight="3" orientation="landscape" r:id="rId1"/>
  <headerFooter scaleWithDoc="0"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Q33"/>
  <sheetViews>
    <sheetView workbookViewId="0">
      <selection activeCell="B31" sqref="B31"/>
    </sheetView>
  </sheetViews>
  <sheetFormatPr defaultRowHeight="12.75"/>
  <cols>
    <col min="1" max="1" width="4.7109375" style="12" customWidth="1"/>
    <col min="2" max="2" width="53.140625" style="12" customWidth="1"/>
    <col min="3" max="3" width="6.5703125" style="12" customWidth="1"/>
    <col min="4" max="4" width="8" style="12" customWidth="1"/>
    <col min="5" max="5" width="15.140625" style="12" customWidth="1"/>
    <col min="6" max="6" width="14.28515625" style="12" customWidth="1"/>
    <col min="7" max="7" width="10.28515625" style="12" customWidth="1"/>
    <col min="8" max="8" width="11.85546875" style="12" customWidth="1"/>
    <col min="9" max="16384" width="9.140625" style="12"/>
  </cols>
  <sheetData>
    <row r="1" spans="1:69" ht="18.75" customHeight="1">
      <c r="A1" s="146" t="s">
        <v>63</v>
      </c>
      <c r="B1" s="146"/>
      <c r="C1" s="146"/>
      <c r="D1" s="146"/>
      <c r="E1" s="146"/>
      <c r="F1" s="146"/>
      <c r="G1" s="146"/>
      <c r="H1" s="146"/>
      <c r="I1" s="73" t="s">
        <v>125</v>
      </c>
    </row>
    <row r="3" spans="1:69">
      <c r="A3" s="147" t="s">
        <v>23</v>
      </c>
      <c r="B3" s="147"/>
      <c r="C3" s="147" t="s">
        <v>2</v>
      </c>
      <c r="D3" s="147"/>
      <c r="E3" s="147" t="s">
        <v>13</v>
      </c>
      <c r="F3" s="147"/>
      <c r="G3" s="147"/>
      <c r="H3" s="147"/>
      <c r="BO3" s="28"/>
      <c r="BP3" s="28"/>
      <c r="BQ3" s="28"/>
    </row>
    <row r="4" spans="1:69">
      <c r="A4" s="30" t="s">
        <v>1</v>
      </c>
      <c r="B4" s="30" t="s">
        <v>0</v>
      </c>
      <c r="C4" s="30" t="s">
        <v>3</v>
      </c>
      <c r="D4" s="30" t="s">
        <v>4</v>
      </c>
      <c r="E4" s="31" t="s">
        <v>7</v>
      </c>
      <c r="F4" s="31" t="s">
        <v>8</v>
      </c>
      <c r="G4" s="31" t="s">
        <v>5</v>
      </c>
      <c r="H4" s="31" t="s">
        <v>6</v>
      </c>
      <c r="BO4" s="28"/>
      <c r="BP4" s="28"/>
      <c r="BQ4" s="28"/>
    </row>
    <row r="5" spans="1:69" ht="15.75">
      <c r="A5" s="32" t="s">
        <v>35</v>
      </c>
      <c r="B5" s="33" t="s">
        <v>36</v>
      </c>
      <c r="C5" s="54">
        <f>COUNTIF(Лист1!$H$9:$H$267,A5)</f>
        <v>16</v>
      </c>
      <c r="D5" s="71">
        <f>(C5/$C$20)*100</f>
        <v>13.114754098360656</v>
      </c>
      <c r="E5" s="55">
        <f>COUNTIF(Лист1!$U$9:$U$270,"a1")</f>
        <v>1</v>
      </c>
      <c r="F5" s="55">
        <f>COUNTIF(Лист1!$U$9:$U$270,"a2")</f>
        <v>0</v>
      </c>
      <c r="G5" s="55">
        <f>COUNTIF(Лист1!$U$9:$U$270,"a3")</f>
        <v>15</v>
      </c>
      <c r="H5" s="55">
        <f>COUNTIF(Лист1!$U$9:$U$270,"a4")</f>
        <v>0</v>
      </c>
      <c r="BO5" s="28"/>
      <c r="BP5" s="28"/>
      <c r="BQ5" s="28"/>
    </row>
    <row r="6" spans="1:69" ht="15.75">
      <c r="A6" s="32" t="s">
        <v>37</v>
      </c>
      <c r="B6" s="33" t="s">
        <v>38</v>
      </c>
      <c r="C6" s="54">
        <f>COUNTIF(Лист1!$H$9:$H$267,A6)</f>
        <v>0</v>
      </c>
      <c r="D6" s="71">
        <f t="shared" ref="D6:D19" si="0">(C6/$C$20)*100</f>
        <v>0</v>
      </c>
      <c r="E6" s="55">
        <f>COUNTIF(Лист1!$U$9:$U$270,"b1")</f>
        <v>0</v>
      </c>
      <c r="F6" s="55">
        <f>COUNTIF(Лист1!$U$9:$U$270,"b2")</f>
        <v>0</v>
      </c>
      <c r="G6" s="55">
        <f>COUNTIF(Лист1!$U$9:$U$270,"b3")</f>
        <v>0</v>
      </c>
      <c r="H6" s="55">
        <f>COUNTIF(Лист1!$U$9:$U$270,"b4")</f>
        <v>0</v>
      </c>
      <c r="BO6" s="28"/>
      <c r="BP6" s="28"/>
      <c r="BQ6" s="28"/>
    </row>
    <row r="7" spans="1:69" ht="15.75">
      <c r="A7" s="32" t="s">
        <v>39</v>
      </c>
      <c r="B7" s="33" t="s">
        <v>40</v>
      </c>
      <c r="C7" s="54">
        <f>COUNTIF(Лист1!$H$9:$H$267,A7)</f>
        <v>0</v>
      </c>
      <c r="D7" s="71">
        <f t="shared" si="0"/>
        <v>0</v>
      </c>
      <c r="E7" s="55">
        <f>COUNTIF(Лист1!$U$9:$U$270,"c1")</f>
        <v>0</v>
      </c>
      <c r="F7" s="55">
        <f>COUNTIF(Лист1!$U$9:$U$270,"c2")</f>
        <v>0</v>
      </c>
      <c r="G7" s="55">
        <f>COUNTIF(Лист1!$U$9:$U$270,"c3")</f>
        <v>0</v>
      </c>
      <c r="H7" s="55">
        <f>COUNTIF(Лист1!$U$9:$U$270,"c4")</f>
        <v>0</v>
      </c>
      <c r="BO7" s="28"/>
      <c r="BP7" s="28"/>
      <c r="BQ7" s="28"/>
    </row>
    <row r="8" spans="1:69" ht="15.75">
      <c r="A8" s="32" t="s">
        <v>41</v>
      </c>
      <c r="B8" s="33" t="s">
        <v>42</v>
      </c>
      <c r="C8" s="54">
        <f>COUNTIF(Лист1!$H$9:$H$267,A8)</f>
        <v>2</v>
      </c>
      <c r="D8" s="71">
        <f t="shared" si="0"/>
        <v>1.639344262295082</v>
      </c>
      <c r="E8" s="55">
        <f>COUNTIF(Лист1!$U$9:$U$270,"d1")</f>
        <v>0</v>
      </c>
      <c r="F8" s="55">
        <f>COUNTIF(Лист1!$U$9:$U$270,"d2")</f>
        <v>0</v>
      </c>
      <c r="G8" s="55">
        <f>COUNTIF(Лист1!$U$9:$U$270,"d3")</f>
        <v>2</v>
      </c>
      <c r="H8" s="55">
        <f>COUNTIF(Лист1!$U$9:$U$270,"d4")</f>
        <v>0</v>
      </c>
      <c r="BO8" s="28"/>
      <c r="BP8" s="28"/>
      <c r="BQ8" s="28"/>
    </row>
    <row r="9" spans="1:69" ht="25.5">
      <c r="A9" s="32" t="s">
        <v>43</v>
      </c>
      <c r="B9" s="33" t="s">
        <v>44</v>
      </c>
      <c r="C9" s="54">
        <f>COUNTIF(Лист1!$H$9:$H$267,A9)</f>
        <v>0</v>
      </c>
      <c r="D9" s="71">
        <f t="shared" si="0"/>
        <v>0</v>
      </c>
      <c r="E9" s="55">
        <f>COUNTIF(Лист1!$U$9:$U$270,"e1")</f>
        <v>0</v>
      </c>
      <c r="F9" s="55">
        <f>COUNTIF(Лист1!$U$9:$U$270,"e2")</f>
        <v>0</v>
      </c>
      <c r="G9" s="55">
        <f>COUNTIF(Лист1!$U$9:$U$270,"e3")</f>
        <v>0</v>
      </c>
      <c r="H9" s="55">
        <f>COUNTIF(Лист1!$U$9:$U$270,"e4")</f>
        <v>0</v>
      </c>
      <c r="BO9" s="28"/>
      <c r="BP9" s="28"/>
      <c r="BQ9" s="28"/>
    </row>
    <row r="10" spans="1:69" ht="15.75">
      <c r="A10" s="32" t="s">
        <v>45</v>
      </c>
      <c r="B10" s="33" t="s">
        <v>10</v>
      </c>
      <c r="C10" s="54">
        <f>COUNTIF(Лист1!$H$9:$H$267,A10)</f>
        <v>0</v>
      </c>
      <c r="D10" s="71">
        <f t="shared" si="0"/>
        <v>0</v>
      </c>
      <c r="E10" s="55">
        <f>COUNTIF(Лист1!$U$9:$U$270,"f1")</f>
        <v>0</v>
      </c>
      <c r="F10" s="55">
        <f>COUNTIF(Лист1!$U$9:$U$270,"f2")</f>
        <v>0</v>
      </c>
      <c r="G10" s="55">
        <f>COUNTIF(Лист1!$U$9:$U$270,"f3")</f>
        <v>0</v>
      </c>
      <c r="H10" s="55">
        <f>COUNTIF(Лист1!$U$9:$U$270,"f4")</f>
        <v>0</v>
      </c>
      <c r="BO10" s="28"/>
      <c r="BP10" s="28"/>
      <c r="BQ10" s="28"/>
    </row>
    <row r="11" spans="1:69" ht="38.25">
      <c r="A11" s="32" t="s">
        <v>46</v>
      </c>
      <c r="B11" s="33" t="s">
        <v>47</v>
      </c>
      <c r="C11" s="54">
        <f>COUNTIF(Лист1!$H$9:$H$267,A11)</f>
        <v>6</v>
      </c>
      <c r="D11" s="71">
        <f t="shared" si="0"/>
        <v>4.918032786885246</v>
      </c>
      <c r="E11" s="55">
        <f>COUNTIF(Лист1!$U$9:$U$270,"g1")</f>
        <v>0</v>
      </c>
      <c r="F11" s="55">
        <f>COUNTIF(Лист1!$U$9:$U$270,"g2")</f>
        <v>0</v>
      </c>
      <c r="G11" s="55">
        <f>COUNTIF(Лист1!$U$9:$U$270,"g3")</f>
        <v>6</v>
      </c>
      <c r="H11" s="55">
        <f>COUNTIF(Лист1!$U$9:$U$270,"g4")</f>
        <v>0</v>
      </c>
      <c r="BO11" s="28"/>
      <c r="BP11" s="28"/>
      <c r="BQ11" s="28"/>
    </row>
    <row r="12" spans="1:69" ht="15.75">
      <c r="A12" s="32" t="s">
        <v>48</v>
      </c>
      <c r="B12" s="33" t="s">
        <v>49</v>
      </c>
      <c r="C12" s="54">
        <f>COUNTIF(Лист1!$H$9:$H$267,A12)</f>
        <v>0</v>
      </c>
      <c r="D12" s="71">
        <f t="shared" si="0"/>
        <v>0</v>
      </c>
      <c r="E12" s="55">
        <f>COUNTIF(Лист1!$U$9:$U$270,"h1")</f>
        <v>0</v>
      </c>
      <c r="F12" s="55">
        <f>COUNTIF(Лист1!$U$9:$U$270,"h2")</f>
        <v>0</v>
      </c>
      <c r="G12" s="55">
        <f>COUNTIF(Лист1!$U$9:$U$270,"h3")</f>
        <v>0</v>
      </c>
      <c r="H12" s="55">
        <f>COUNTIF(Лист1!$U$9:$U$270,"h4")</f>
        <v>0</v>
      </c>
      <c r="BO12" s="28"/>
      <c r="BP12" s="28"/>
      <c r="BQ12" s="28"/>
    </row>
    <row r="13" spans="1:69" ht="15.75">
      <c r="A13" s="32" t="s">
        <v>67</v>
      </c>
      <c r="B13" s="33" t="s">
        <v>9</v>
      </c>
      <c r="C13" s="54">
        <f>COUNTIF(Лист1!$H$9:$H$267,A13)</f>
        <v>0</v>
      </c>
      <c r="D13" s="71">
        <f t="shared" si="0"/>
        <v>0</v>
      </c>
      <c r="E13" s="55">
        <f>COUNTIF(Лист1!$U$9:$U$270,"i1")</f>
        <v>0</v>
      </c>
      <c r="F13" s="55">
        <f>COUNTIF(Лист1!$U$9:$U$270,"i2")</f>
        <v>0</v>
      </c>
      <c r="G13" s="55">
        <f>COUNTIF(Лист1!$U$9:$U$270,"i3")</f>
        <v>0</v>
      </c>
      <c r="H13" s="55">
        <f>COUNTIF(Лист1!$U$9:$U$270,"i4")</f>
        <v>0</v>
      </c>
      <c r="BO13" s="28"/>
      <c r="BP13" s="28"/>
      <c r="BQ13" s="28"/>
    </row>
    <row r="14" spans="1:69" ht="15.75">
      <c r="A14" s="32" t="s">
        <v>50</v>
      </c>
      <c r="B14" s="33" t="s">
        <v>51</v>
      </c>
      <c r="C14" s="54">
        <f>COUNTIF(Лист1!$H$9:$H$267,A14)</f>
        <v>0</v>
      </c>
      <c r="D14" s="71">
        <f t="shared" si="0"/>
        <v>0</v>
      </c>
      <c r="E14" s="55">
        <f>COUNTIF(Лист1!$U$9:$U$270,"j1")</f>
        <v>0</v>
      </c>
      <c r="F14" s="55">
        <f>COUNTIF(Лист1!$U$9:$U$270,"j2")</f>
        <v>0</v>
      </c>
      <c r="G14" s="55">
        <f>COUNTIF(Лист1!$U$9:$U$270,"j3")</f>
        <v>0</v>
      </c>
      <c r="H14" s="55">
        <f>COUNTIF(Лист1!$U$9:$U$270,"j4")</f>
        <v>0</v>
      </c>
      <c r="BO14" s="28"/>
      <c r="BP14" s="28"/>
      <c r="BQ14" s="28"/>
    </row>
    <row r="15" spans="1:69" ht="25.5">
      <c r="A15" s="32" t="s">
        <v>52</v>
      </c>
      <c r="B15" s="33" t="s">
        <v>53</v>
      </c>
      <c r="C15" s="54">
        <f>COUNTIF(Лист1!$H$9:$H$267,A15)</f>
        <v>0</v>
      </c>
      <c r="D15" s="71">
        <f t="shared" si="0"/>
        <v>0</v>
      </c>
      <c r="E15" s="55">
        <f>COUNTIF(Лист1!$U$9:$U$270,"k1")</f>
        <v>0</v>
      </c>
      <c r="F15" s="55">
        <f>COUNTIF(Лист1!$U$9:$U$270,"k2")</f>
        <v>0</v>
      </c>
      <c r="G15" s="55">
        <f>COUNTIF(Лист1!$U$9:$U$270,"k3")</f>
        <v>0</v>
      </c>
      <c r="H15" s="55">
        <f>COUNTIF(Лист1!$U$9:$U$270,"k4")</f>
        <v>0</v>
      </c>
      <c r="BO15" s="28"/>
      <c r="BP15" s="28"/>
      <c r="BQ15" s="28"/>
    </row>
    <row r="16" spans="1:69" ht="25.5">
      <c r="A16" s="32" t="s">
        <v>54</v>
      </c>
      <c r="B16" s="33" t="s">
        <v>55</v>
      </c>
      <c r="C16" s="54">
        <f>COUNTIF(Лист1!$H$9:$H$267,A16)</f>
        <v>17</v>
      </c>
      <c r="D16" s="71">
        <f t="shared" si="0"/>
        <v>13.934426229508196</v>
      </c>
      <c r="E16" s="55">
        <f>COUNTIF(Лист1!$U$9:$U$270,"l1")</f>
        <v>0</v>
      </c>
      <c r="F16" s="55">
        <f>COUNTIF(Лист1!$U$9:$U$270,"l2")</f>
        <v>17</v>
      </c>
      <c r="G16" s="55">
        <f>COUNTIF(Лист1!$U$9:$U$270,"l3")</f>
        <v>0</v>
      </c>
      <c r="H16" s="55">
        <f>COUNTIF(Лист1!$U$9:$U$270,"l4")</f>
        <v>0</v>
      </c>
      <c r="BO16" s="28"/>
      <c r="BP16" s="28"/>
      <c r="BQ16" s="28"/>
    </row>
    <row r="17" spans="1:8" ht="15.75">
      <c r="A17" s="32" t="s">
        <v>56</v>
      </c>
      <c r="B17" s="33" t="s">
        <v>57</v>
      </c>
      <c r="C17" s="54">
        <f>COUNTIF(Лист1!$H$9:$H$267,A17)</f>
        <v>46</v>
      </c>
      <c r="D17" s="71">
        <f t="shared" si="0"/>
        <v>37.704918032786885</v>
      </c>
      <c r="E17" s="55">
        <f>COUNTIF(Лист1!$U$9:$U$270,"m1")</f>
        <v>0</v>
      </c>
      <c r="F17" s="55">
        <f>COUNTIF(Лист1!$U$9:$U$270,"m2")</f>
        <v>46</v>
      </c>
      <c r="G17" s="55">
        <f>COUNTIF(Лист1!$U$9:$U$270,"m3")</f>
        <v>0</v>
      </c>
      <c r="H17" s="55">
        <f>COUNTIF(Лист1!$U$9:$U$270,"m4")</f>
        <v>0</v>
      </c>
    </row>
    <row r="18" spans="1:8" ht="15.75">
      <c r="A18" s="32" t="s">
        <v>58</v>
      </c>
      <c r="B18" s="33" t="s">
        <v>59</v>
      </c>
      <c r="C18" s="54">
        <f>COUNTIF(Лист1!$H$9:$H$267,A18)</f>
        <v>2</v>
      </c>
      <c r="D18" s="71">
        <f t="shared" si="0"/>
        <v>1.639344262295082</v>
      </c>
      <c r="E18" s="55">
        <f>COUNTIF(Лист1!$U$9:$U$270,"n1")</f>
        <v>2</v>
      </c>
      <c r="F18" s="55">
        <f>COUNTIF(Лист1!$U$9:$U$270,"n2")</f>
        <v>0</v>
      </c>
      <c r="G18" s="55">
        <f>COUNTIF(Лист1!$U$9:$U$270,"n3")</f>
        <v>0</v>
      </c>
      <c r="H18" s="55">
        <f>COUNTIF(Лист1!$U$9:$U$270,"n4")</f>
        <v>0</v>
      </c>
    </row>
    <row r="19" spans="1:8" ht="25.5">
      <c r="A19" s="32" t="s">
        <v>60</v>
      </c>
      <c r="B19" s="33" t="s">
        <v>61</v>
      </c>
      <c r="C19" s="54">
        <f>COUNTIF(Лист1!$H$9:$H$267,A19)</f>
        <v>33</v>
      </c>
      <c r="D19" s="71">
        <f t="shared" si="0"/>
        <v>27.049180327868854</v>
      </c>
      <c r="E19" s="55">
        <f>COUNTIF(Лист1!$U$9:$U$270,"o1")</f>
        <v>0</v>
      </c>
      <c r="F19" s="55">
        <f>COUNTIF(Лист1!$U$9:$U$270,"o2")</f>
        <v>30</v>
      </c>
      <c r="G19" s="55">
        <f>COUNTIF(Лист1!$U$9:$U$270,"o3")</f>
        <v>3</v>
      </c>
      <c r="H19" s="55">
        <f>COUNTIF(Лист1!$U$9:$U$270,"o4")</f>
        <v>0</v>
      </c>
    </row>
    <row r="20" spans="1:8">
      <c r="A20" s="145"/>
      <c r="B20" s="34" t="s">
        <v>11</v>
      </c>
      <c r="C20" s="56">
        <f>SUM(C5:C19)</f>
        <v>122</v>
      </c>
      <c r="D20" s="72"/>
      <c r="E20" s="57">
        <f>SUM(E5:E19)</f>
        <v>3</v>
      </c>
      <c r="F20" s="57">
        <f>SUM(F5:F19)</f>
        <v>93</v>
      </c>
      <c r="G20" s="57">
        <f>SUM(G5:G19)</f>
        <v>26</v>
      </c>
      <c r="H20" s="57">
        <f>SUM(H5:H19)</f>
        <v>0</v>
      </c>
    </row>
    <row r="21" spans="1:8">
      <c r="A21" s="145"/>
      <c r="B21" s="34" t="s">
        <v>12</v>
      </c>
      <c r="C21" s="58" t="str">
        <f>IF(C20=SUM(E20:H20),"ок",FALSE)</f>
        <v>ок</v>
      </c>
      <c r="D21" s="72">
        <f>SUM(E21:H21)</f>
        <v>100</v>
      </c>
      <c r="E21" s="59">
        <f>E20/$C$20*100</f>
        <v>2.459016393442623</v>
      </c>
      <c r="F21" s="59">
        <f>F20/$C$20*100</f>
        <v>76.229508196721312</v>
      </c>
      <c r="G21" s="59">
        <f>G20/$C$20*100</f>
        <v>21.311475409836063</v>
      </c>
      <c r="H21" s="59">
        <f>H20/$C$20*100</f>
        <v>0</v>
      </c>
    </row>
    <row r="22" spans="1:8">
      <c r="A22" s="29"/>
      <c r="B22" s="29"/>
      <c r="C22" s="28"/>
      <c r="D22" s="28"/>
      <c r="E22" s="28"/>
      <c r="F22" s="28"/>
      <c r="G22" s="28"/>
      <c r="H22" s="28"/>
    </row>
    <row r="23" spans="1:8">
      <c r="A23" s="29"/>
      <c r="B23" s="29"/>
      <c r="C23" s="28"/>
      <c r="D23" s="28"/>
      <c r="E23" s="28"/>
      <c r="F23" s="28"/>
      <c r="G23" s="28"/>
      <c r="H23" s="28"/>
    </row>
    <row r="24" spans="1:8">
      <c r="A24" s="29"/>
      <c r="B24" s="29"/>
      <c r="C24" s="28"/>
      <c r="D24" s="28"/>
      <c r="E24" s="28"/>
      <c r="F24" s="28"/>
      <c r="G24" s="28"/>
      <c r="H24" s="28"/>
    </row>
    <row r="25" spans="1:8">
      <c r="A25" s="29"/>
      <c r="B25" s="29"/>
      <c r="C25" s="28"/>
      <c r="D25" s="28"/>
      <c r="E25" s="28"/>
      <c r="F25" s="28"/>
      <c r="G25" s="28"/>
      <c r="H25" s="28"/>
    </row>
    <row r="26" spans="1:8">
      <c r="A26" s="29"/>
      <c r="B26" s="29"/>
      <c r="C26" s="28"/>
      <c r="D26" s="28"/>
      <c r="E26" s="28"/>
      <c r="F26" s="28"/>
      <c r="G26" s="28"/>
      <c r="H26" s="28"/>
    </row>
    <row r="27" spans="1:8">
      <c r="A27" s="29"/>
      <c r="B27" s="29"/>
      <c r="C27" s="28"/>
      <c r="D27" s="28"/>
      <c r="E27" s="28"/>
      <c r="F27" s="28"/>
      <c r="G27" s="28"/>
      <c r="H27" s="28"/>
    </row>
    <row r="28" spans="1:8">
      <c r="A28" s="29"/>
      <c r="B28" s="29"/>
      <c r="C28" s="28"/>
      <c r="D28" s="28"/>
      <c r="E28" s="28"/>
      <c r="F28" s="28"/>
      <c r="G28" s="28"/>
      <c r="H28" s="28"/>
    </row>
    <row r="29" spans="1:8">
      <c r="A29" s="29"/>
      <c r="B29" s="29"/>
      <c r="C29" s="28"/>
      <c r="D29" s="28"/>
      <c r="E29" s="28"/>
      <c r="F29" s="28"/>
      <c r="G29" s="28"/>
      <c r="H29" s="28"/>
    </row>
    <row r="30" spans="1:8">
      <c r="A30" s="29"/>
      <c r="B30" s="29"/>
      <c r="C30" s="28"/>
      <c r="D30" s="28"/>
      <c r="E30" s="28"/>
      <c r="F30" s="28"/>
      <c r="G30" s="28"/>
      <c r="H30" s="28"/>
    </row>
    <row r="31" spans="1:8">
      <c r="A31" s="29"/>
      <c r="B31" s="29"/>
      <c r="C31" s="28"/>
      <c r="D31" s="28"/>
      <c r="E31" s="28"/>
      <c r="F31" s="28"/>
      <c r="G31" s="28"/>
      <c r="H31" s="28"/>
    </row>
    <row r="32" spans="1:8">
      <c r="A32" s="29"/>
      <c r="B32" s="29"/>
      <c r="C32" s="28"/>
      <c r="D32" s="28"/>
      <c r="E32" s="28"/>
      <c r="F32" s="28"/>
      <c r="G32" s="28"/>
      <c r="H32" s="28"/>
    </row>
    <row r="33" spans="1:8">
      <c r="A33" s="29"/>
      <c r="B33" s="29"/>
      <c r="C33" s="28"/>
      <c r="D33" s="28"/>
      <c r="E33" s="28"/>
      <c r="F33" s="28"/>
      <c r="G33" s="28"/>
      <c r="H33" s="28"/>
    </row>
  </sheetData>
  <mergeCells count="5">
    <mergeCell ref="A20:A21"/>
    <mergeCell ref="A1:H1"/>
    <mergeCell ref="A3:B3"/>
    <mergeCell ref="C3:D3"/>
    <mergeCell ref="E3:H3"/>
  </mergeCells>
  <phoneticPr fontId="0" type="noConversion"/>
  <printOptions horizontalCentered="1"/>
  <pageMargins left="0.49" right="0.2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J516"/>
  <sheetViews>
    <sheetView workbookViewId="0">
      <selection activeCell="B51" sqref="B51"/>
    </sheetView>
  </sheetViews>
  <sheetFormatPr defaultRowHeight="12.75"/>
  <cols>
    <col min="2" max="2" width="74.5703125" customWidth="1"/>
    <col min="6" max="6" width="19.140625" customWidth="1"/>
  </cols>
  <sheetData>
    <row r="2" spans="1:10">
      <c r="A2" t="s">
        <v>25</v>
      </c>
      <c r="D2" t="s">
        <v>118</v>
      </c>
    </row>
    <row r="4" spans="1:10">
      <c r="A4" s="2" t="s">
        <v>21</v>
      </c>
      <c r="B4" s="2" t="s">
        <v>24</v>
      </c>
      <c r="C4" s="47"/>
      <c r="D4" s="36" t="s">
        <v>70</v>
      </c>
      <c r="E4" s="36" t="s">
        <v>1</v>
      </c>
      <c r="F4" s="36" t="s">
        <v>71</v>
      </c>
    </row>
    <row r="5" spans="1:10">
      <c r="A5" s="2">
        <v>1</v>
      </c>
      <c r="B5" s="1" t="s">
        <v>131</v>
      </c>
      <c r="D5" s="37" t="s">
        <v>72</v>
      </c>
      <c r="E5" s="37" t="s">
        <v>73</v>
      </c>
      <c r="F5" s="37" t="s">
        <v>73</v>
      </c>
    </row>
    <row r="6" spans="1:10">
      <c r="A6" s="2">
        <v>2</v>
      </c>
      <c r="B6" s="1" t="s">
        <v>132</v>
      </c>
      <c r="D6" s="37"/>
      <c r="E6" s="38" t="s">
        <v>74</v>
      </c>
      <c r="F6" s="37"/>
    </row>
    <row r="7" spans="1:10">
      <c r="A7" s="2">
        <v>3</v>
      </c>
      <c r="B7" s="1" t="s">
        <v>26</v>
      </c>
      <c r="D7" s="39"/>
      <c r="E7" s="39"/>
      <c r="F7" s="39"/>
    </row>
    <row r="8" spans="1:10">
      <c r="A8" s="2">
        <v>4</v>
      </c>
      <c r="B8" s="1" t="s">
        <v>27</v>
      </c>
      <c r="D8" s="40">
        <v>1</v>
      </c>
      <c r="E8" s="40">
        <v>1</v>
      </c>
      <c r="F8" s="41" t="s">
        <v>75</v>
      </c>
      <c r="J8" s="3"/>
    </row>
    <row r="9" spans="1:10">
      <c r="D9" s="42">
        <v>2</v>
      </c>
      <c r="E9" s="42">
        <v>1</v>
      </c>
      <c r="F9" s="43" t="s">
        <v>76</v>
      </c>
      <c r="J9" s="3"/>
    </row>
    <row r="10" spans="1:10">
      <c r="D10" s="42">
        <v>3</v>
      </c>
      <c r="E10" s="42">
        <v>1</v>
      </c>
      <c r="F10" s="43" t="s">
        <v>77</v>
      </c>
    </row>
    <row r="11" spans="1:10">
      <c r="A11" t="s">
        <v>28</v>
      </c>
      <c r="D11" s="42">
        <v>4</v>
      </c>
      <c r="E11" s="42">
        <v>1</v>
      </c>
      <c r="F11" s="43" t="s">
        <v>78</v>
      </c>
    </row>
    <row r="12" spans="1:10">
      <c r="D12" s="42">
        <v>5</v>
      </c>
      <c r="E12" s="42">
        <v>1</v>
      </c>
      <c r="F12" s="43" t="s">
        <v>79</v>
      </c>
    </row>
    <row r="13" spans="1:10">
      <c r="A13" s="2" t="s">
        <v>21</v>
      </c>
      <c r="B13" s="2" t="s">
        <v>24</v>
      </c>
      <c r="C13" s="47"/>
      <c r="D13" s="42">
        <v>6</v>
      </c>
      <c r="E13" s="42">
        <v>1</v>
      </c>
      <c r="F13" s="43" t="s">
        <v>80</v>
      </c>
    </row>
    <row r="14" spans="1:10">
      <c r="A14" s="2">
        <v>1</v>
      </c>
      <c r="B14" s="1" t="s">
        <v>29</v>
      </c>
      <c r="D14" s="42">
        <v>7</v>
      </c>
      <c r="E14" s="42">
        <v>1</v>
      </c>
      <c r="F14" s="43" t="s">
        <v>81</v>
      </c>
    </row>
    <row r="15" spans="1:10">
      <c r="A15" s="2">
        <v>2</v>
      </c>
      <c r="B15" s="1" t="s">
        <v>30</v>
      </c>
      <c r="D15" s="42">
        <v>8</v>
      </c>
      <c r="E15" s="42">
        <v>1</v>
      </c>
      <c r="F15" s="43" t="s">
        <v>82</v>
      </c>
    </row>
    <row r="16" spans="1:10">
      <c r="A16" s="2">
        <v>3</v>
      </c>
      <c r="B16" s="1" t="s">
        <v>31</v>
      </c>
      <c r="D16" s="42">
        <v>9</v>
      </c>
      <c r="E16" s="42">
        <v>1</v>
      </c>
      <c r="F16" s="43" t="s">
        <v>83</v>
      </c>
    </row>
    <row r="17" spans="1:7">
      <c r="A17" s="2">
        <v>4</v>
      </c>
      <c r="B17" s="1" t="s">
        <v>32</v>
      </c>
      <c r="D17" s="42">
        <v>10</v>
      </c>
      <c r="E17" s="42">
        <v>1</v>
      </c>
      <c r="F17" s="43" t="s">
        <v>84</v>
      </c>
    </row>
    <row r="18" spans="1:7">
      <c r="A18" s="2">
        <v>5</v>
      </c>
      <c r="B18" s="1" t="s">
        <v>33</v>
      </c>
      <c r="D18" s="42">
        <v>11</v>
      </c>
      <c r="E18" s="42">
        <v>1</v>
      </c>
      <c r="F18" s="43" t="s">
        <v>85</v>
      </c>
    </row>
    <row r="19" spans="1:7">
      <c r="D19" s="42">
        <v>12</v>
      </c>
      <c r="E19" s="42">
        <v>1</v>
      </c>
      <c r="F19" s="43" t="s">
        <v>86</v>
      </c>
    </row>
    <row r="20" spans="1:7" ht="15.75">
      <c r="A20" t="s">
        <v>65</v>
      </c>
      <c r="C20" s="4"/>
      <c r="D20" s="42">
        <v>13</v>
      </c>
      <c r="E20" s="42">
        <v>1</v>
      </c>
      <c r="F20" s="43" t="s">
        <v>87</v>
      </c>
      <c r="G20" s="4"/>
    </row>
    <row r="21" spans="1:7">
      <c r="D21" s="42">
        <v>14</v>
      </c>
      <c r="E21" s="42">
        <v>1</v>
      </c>
      <c r="F21" s="43" t="s">
        <v>88</v>
      </c>
    </row>
    <row r="22" spans="1:7">
      <c r="A22" s="1" t="s">
        <v>34</v>
      </c>
      <c r="B22" s="2" t="s">
        <v>24</v>
      </c>
      <c r="C22" s="47"/>
      <c r="D22" s="42">
        <v>15</v>
      </c>
      <c r="E22" s="42">
        <v>1</v>
      </c>
      <c r="F22" s="43" t="s">
        <v>89</v>
      </c>
    </row>
    <row r="23" spans="1:7">
      <c r="A23" s="1" t="s">
        <v>35</v>
      </c>
      <c r="B23" s="1" t="s">
        <v>36</v>
      </c>
      <c r="D23" s="42">
        <v>16</v>
      </c>
      <c r="E23" s="42">
        <v>1</v>
      </c>
      <c r="F23" s="43" t="s">
        <v>90</v>
      </c>
    </row>
    <row r="24" spans="1:7">
      <c r="A24" s="1" t="s">
        <v>37</v>
      </c>
      <c r="B24" s="1" t="s">
        <v>38</v>
      </c>
      <c r="D24" s="42">
        <v>17</v>
      </c>
      <c r="E24" s="42">
        <v>1</v>
      </c>
      <c r="F24" s="43" t="s">
        <v>91</v>
      </c>
    </row>
    <row r="25" spans="1:7">
      <c r="A25" s="1" t="s">
        <v>39</v>
      </c>
      <c r="B25" s="1" t="s">
        <v>40</v>
      </c>
      <c r="D25" s="42">
        <v>18</v>
      </c>
      <c r="E25" s="42">
        <v>1</v>
      </c>
      <c r="F25" s="43" t="s">
        <v>92</v>
      </c>
    </row>
    <row r="26" spans="1:7">
      <c r="A26" s="1" t="s">
        <v>41</v>
      </c>
      <c r="B26" s="1" t="s">
        <v>42</v>
      </c>
      <c r="D26" s="42">
        <v>19</v>
      </c>
      <c r="E26" s="42">
        <v>1</v>
      </c>
      <c r="F26" s="43" t="s">
        <v>93</v>
      </c>
    </row>
    <row r="27" spans="1:7">
      <c r="A27" s="1" t="s">
        <v>43</v>
      </c>
      <c r="B27" s="1" t="s">
        <v>44</v>
      </c>
      <c r="D27" s="42">
        <v>20</v>
      </c>
      <c r="E27" s="42">
        <v>1</v>
      </c>
      <c r="F27" s="43" t="s">
        <v>94</v>
      </c>
    </row>
    <row r="28" spans="1:7">
      <c r="A28" s="1" t="s">
        <v>45</v>
      </c>
      <c r="B28" s="1" t="s">
        <v>10</v>
      </c>
      <c r="D28" s="42">
        <v>21</v>
      </c>
      <c r="E28" s="42">
        <v>1</v>
      </c>
      <c r="F28" s="43" t="s">
        <v>95</v>
      </c>
    </row>
    <row r="29" spans="1:7" ht="28.5" customHeight="1">
      <c r="A29" s="1" t="s">
        <v>46</v>
      </c>
      <c r="B29" s="50" t="s">
        <v>47</v>
      </c>
      <c r="D29" s="42">
        <v>22</v>
      </c>
      <c r="E29" s="42">
        <v>1</v>
      </c>
      <c r="F29" s="43" t="s">
        <v>96</v>
      </c>
    </row>
    <row r="30" spans="1:7">
      <c r="A30" s="1" t="s">
        <v>48</v>
      </c>
      <c r="B30" s="1" t="s">
        <v>49</v>
      </c>
      <c r="D30" s="42">
        <v>23</v>
      </c>
      <c r="E30" s="42">
        <v>1</v>
      </c>
      <c r="F30" s="43" t="s">
        <v>97</v>
      </c>
    </row>
    <row r="31" spans="1:7">
      <c r="A31" s="1" t="s">
        <v>67</v>
      </c>
      <c r="B31" s="1" t="s">
        <v>9</v>
      </c>
      <c r="D31" s="42">
        <v>24</v>
      </c>
      <c r="E31" s="42">
        <v>1</v>
      </c>
      <c r="F31" s="43" t="s">
        <v>98</v>
      </c>
    </row>
    <row r="32" spans="1:7">
      <c r="A32" s="1" t="s">
        <v>50</v>
      </c>
      <c r="B32" s="1" t="s">
        <v>51</v>
      </c>
      <c r="D32" s="42">
        <v>25</v>
      </c>
      <c r="E32" s="42">
        <v>1</v>
      </c>
      <c r="F32" s="43" t="s">
        <v>99</v>
      </c>
    </row>
    <row r="33" spans="1:6">
      <c r="A33" s="1" t="s">
        <v>52</v>
      </c>
      <c r="B33" s="1" t="s">
        <v>53</v>
      </c>
      <c r="D33" s="42">
        <v>26</v>
      </c>
      <c r="E33" s="42">
        <v>1</v>
      </c>
      <c r="F33" s="43" t="s">
        <v>100</v>
      </c>
    </row>
    <row r="34" spans="1:6" ht="25.5">
      <c r="A34" s="1" t="s">
        <v>54</v>
      </c>
      <c r="B34" s="50" t="s">
        <v>55</v>
      </c>
      <c r="D34" s="42">
        <v>27</v>
      </c>
      <c r="E34" s="42">
        <v>1</v>
      </c>
      <c r="F34" s="43" t="s">
        <v>101</v>
      </c>
    </row>
    <row r="35" spans="1:6">
      <c r="A35" s="1" t="s">
        <v>56</v>
      </c>
      <c r="B35" s="1" t="s">
        <v>57</v>
      </c>
      <c r="D35" s="42">
        <v>28</v>
      </c>
      <c r="E35" s="42">
        <v>1</v>
      </c>
      <c r="F35" s="43" t="s">
        <v>102</v>
      </c>
    </row>
    <row r="36" spans="1:6">
      <c r="A36" s="1" t="s">
        <v>58</v>
      </c>
      <c r="B36" s="1" t="s">
        <v>59</v>
      </c>
      <c r="D36" s="42">
        <v>29</v>
      </c>
      <c r="E36" s="42">
        <v>1</v>
      </c>
      <c r="F36" s="43" t="s">
        <v>103</v>
      </c>
    </row>
    <row r="37" spans="1:6">
      <c r="A37" s="1" t="s">
        <v>60</v>
      </c>
      <c r="B37" s="1" t="s">
        <v>61</v>
      </c>
      <c r="D37" s="44">
        <v>30</v>
      </c>
      <c r="E37" s="44">
        <v>1</v>
      </c>
      <c r="F37" s="45" t="s">
        <v>104</v>
      </c>
    </row>
    <row r="38" spans="1:6">
      <c r="D38" s="42">
        <v>1</v>
      </c>
      <c r="E38" s="42">
        <v>2</v>
      </c>
      <c r="F38" s="43" t="s">
        <v>105</v>
      </c>
    </row>
    <row r="39" spans="1:6" s="48" customFormat="1">
      <c r="D39" s="42">
        <v>2</v>
      </c>
      <c r="E39" s="42">
        <v>2</v>
      </c>
      <c r="F39" s="43" t="s">
        <v>106</v>
      </c>
    </row>
    <row r="40" spans="1:6" s="48" customFormat="1">
      <c r="A40" s="2" t="s">
        <v>119</v>
      </c>
      <c r="B40" s="47" t="s">
        <v>123</v>
      </c>
      <c r="C40" s="47"/>
      <c r="D40" s="42">
        <v>3</v>
      </c>
      <c r="E40" s="42">
        <v>2</v>
      </c>
      <c r="F40" s="45" t="s">
        <v>107</v>
      </c>
    </row>
    <row r="41" spans="1:6" s="48" customFormat="1">
      <c r="A41" s="36">
        <v>2005</v>
      </c>
      <c r="B41" s="47">
        <v>1</v>
      </c>
      <c r="C41" s="47"/>
      <c r="D41" s="42">
        <v>1</v>
      </c>
      <c r="E41" s="42">
        <v>3</v>
      </c>
      <c r="F41" s="43" t="s">
        <v>108</v>
      </c>
    </row>
    <row r="42" spans="1:6" s="48" customFormat="1">
      <c r="A42" s="37">
        <v>2006</v>
      </c>
      <c r="B42" s="47">
        <v>2</v>
      </c>
      <c r="C42" s="47"/>
      <c r="D42" s="42">
        <v>2</v>
      </c>
      <c r="E42" s="42">
        <v>3</v>
      </c>
      <c r="F42" s="43" t="s">
        <v>109</v>
      </c>
    </row>
    <row r="43" spans="1:6" s="48" customFormat="1">
      <c r="A43" s="37">
        <v>2007</v>
      </c>
      <c r="B43" s="47">
        <v>3</v>
      </c>
      <c r="C43" s="47"/>
      <c r="D43" s="42">
        <v>3</v>
      </c>
      <c r="E43" s="42">
        <v>3</v>
      </c>
      <c r="F43" s="43" t="s">
        <v>110</v>
      </c>
    </row>
    <row r="44" spans="1:6" s="48" customFormat="1">
      <c r="A44" s="37">
        <v>2008</v>
      </c>
      <c r="B44" s="47">
        <v>4</v>
      </c>
      <c r="C44" s="47"/>
      <c r="D44" s="46">
        <v>4</v>
      </c>
      <c r="E44" s="46">
        <v>3</v>
      </c>
      <c r="F44" s="43" t="s">
        <v>111</v>
      </c>
    </row>
    <row r="45" spans="1:6" s="48" customFormat="1">
      <c r="A45" s="52">
        <v>2009</v>
      </c>
      <c r="B45" s="47"/>
      <c r="C45" s="49"/>
      <c r="D45" s="42">
        <v>5</v>
      </c>
      <c r="E45" s="42">
        <v>3</v>
      </c>
      <c r="F45" s="43" t="s">
        <v>112</v>
      </c>
    </row>
    <row r="46" spans="1:6" s="48" customFormat="1">
      <c r="A46" s="52">
        <v>2010</v>
      </c>
      <c r="B46" s="47"/>
      <c r="C46" s="49"/>
      <c r="D46" s="42">
        <v>6</v>
      </c>
      <c r="E46" s="42">
        <v>3</v>
      </c>
      <c r="F46" s="43" t="s">
        <v>113</v>
      </c>
    </row>
    <row r="47" spans="1:6" s="48" customFormat="1">
      <c r="A47" s="52">
        <v>2011</v>
      </c>
      <c r="B47" s="47">
        <v>0</v>
      </c>
      <c r="C47" s="49"/>
      <c r="D47" s="42">
        <v>7</v>
      </c>
      <c r="E47" s="42">
        <v>3</v>
      </c>
      <c r="F47" s="43" t="s">
        <v>114</v>
      </c>
    </row>
    <row r="48" spans="1:6" s="48" customFormat="1">
      <c r="A48" s="52">
        <v>2012</v>
      </c>
      <c r="B48" s="47">
        <v>1</v>
      </c>
      <c r="C48" s="49"/>
      <c r="D48" s="42">
        <v>8</v>
      </c>
      <c r="E48" s="42">
        <v>3</v>
      </c>
      <c r="F48" s="43" t="s">
        <v>115</v>
      </c>
    </row>
    <row r="49" spans="1:6" s="48" customFormat="1">
      <c r="A49" s="52">
        <v>2013</v>
      </c>
      <c r="B49" s="47">
        <v>2</v>
      </c>
      <c r="C49" s="49"/>
      <c r="D49" s="42">
        <v>9</v>
      </c>
      <c r="E49" s="42">
        <v>3</v>
      </c>
      <c r="F49" s="43" t="s">
        <v>116</v>
      </c>
    </row>
    <row r="50" spans="1:6" s="48" customFormat="1">
      <c r="A50" s="52">
        <v>2014</v>
      </c>
      <c r="B50" s="47"/>
      <c r="C50" s="49"/>
      <c r="D50" s="44">
        <v>10</v>
      </c>
      <c r="E50" s="44">
        <v>3</v>
      </c>
      <c r="F50" s="45" t="s">
        <v>117</v>
      </c>
    </row>
    <row r="51" spans="1:6" s="48" customFormat="1">
      <c r="A51" s="53">
        <v>2015</v>
      </c>
      <c r="B51" s="47"/>
      <c r="C51" s="49"/>
      <c r="D51" s="77">
        <v>4</v>
      </c>
      <c r="E51" s="77">
        <v>2</v>
      </c>
      <c r="F51" s="78" t="s">
        <v>129</v>
      </c>
    </row>
    <row r="52" spans="1:6" s="48" customFormat="1">
      <c r="A52" s="53">
        <v>2016</v>
      </c>
      <c r="B52" s="47"/>
      <c r="C52" s="49"/>
    </row>
    <row r="53" spans="1:6" s="48" customFormat="1">
      <c r="A53" s="53">
        <v>2017</v>
      </c>
      <c r="B53" s="47"/>
      <c r="C53" s="49"/>
    </row>
    <row r="54" spans="1:6" s="48" customFormat="1">
      <c r="A54" s="53">
        <v>2018</v>
      </c>
      <c r="B54" s="47"/>
      <c r="C54" s="49"/>
    </row>
    <row r="55" spans="1:6" s="48" customFormat="1">
      <c r="A55" s="53">
        <v>2019</v>
      </c>
      <c r="B55" s="47"/>
      <c r="C55" s="49"/>
    </row>
    <row r="56" spans="1:6" s="48" customFormat="1">
      <c r="A56" s="53">
        <v>2020</v>
      </c>
      <c r="B56" s="47"/>
      <c r="C56" s="49"/>
    </row>
    <row r="57" spans="1:6" s="48" customFormat="1">
      <c r="A57" s="53">
        <v>2021</v>
      </c>
      <c r="B57" s="47"/>
      <c r="C57" s="49"/>
    </row>
    <row r="58" spans="1:6" s="48" customFormat="1">
      <c r="A58" s="53">
        <v>2022</v>
      </c>
      <c r="B58" s="47"/>
      <c r="C58" s="49"/>
    </row>
    <row r="59" spans="1:6" s="48" customFormat="1">
      <c r="A59" s="53">
        <v>2023</v>
      </c>
      <c r="B59" s="47"/>
      <c r="C59" s="49"/>
    </row>
    <row r="60" spans="1:6" s="48" customFormat="1">
      <c r="A60" s="53">
        <v>2024</v>
      </c>
      <c r="B60" s="47"/>
      <c r="C60" s="49"/>
    </row>
    <row r="61" spans="1:6" s="48" customFormat="1">
      <c r="A61" s="49"/>
      <c r="B61" s="47"/>
      <c r="C61" s="49"/>
    </row>
    <row r="62" spans="1:6" s="48" customFormat="1">
      <c r="A62" s="49"/>
      <c r="B62" s="47"/>
      <c r="C62" s="49"/>
    </row>
    <row r="63" spans="1:6" s="48" customFormat="1">
      <c r="A63" s="49"/>
      <c r="B63" s="47"/>
      <c r="C63" s="49"/>
    </row>
    <row r="64" spans="1:6" s="48" customFormat="1">
      <c r="A64" s="49"/>
      <c r="B64" s="47"/>
      <c r="C64" s="49"/>
    </row>
    <row r="65" spans="1:3" s="48" customFormat="1">
      <c r="A65" s="49"/>
      <c r="B65" s="47"/>
      <c r="C65" s="49"/>
    </row>
    <row r="66" spans="1:3" s="48" customFormat="1">
      <c r="A66" s="49"/>
      <c r="B66" s="47"/>
      <c r="C66" s="49"/>
    </row>
    <row r="67" spans="1:3" s="48" customFormat="1">
      <c r="A67" s="49"/>
      <c r="B67" s="47"/>
      <c r="C67" s="49"/>
    </row>
    <row r="68" spans="1:3" s="48" customFormat="1">
      <c r="A68" s="49"/>
      <c r="B68" s="47"/>
      <c r="C68" s="49"/>
    </row>
    <row r="69" spans="1:3" s="48" customFormat="1">
      <c r="A69" s="49"/>
      <c r="B69" s="47"/>
      <c r="C69" s="49"/>
    </row>
    <row r="70" spans="1:3" s="48" customFormat="1">
      <c r="A70" s="49"/>
      <c r="B70" s="47"/>
      <c r="C70" s="49"/>
    </row>
    <row r="71" spans="1:3" s="48" customFormat="1">
      <c r="A71" s="49"/>
      <c r="B71" s="47"/>
      <c r="C71" s="49"/>
    </row>
    <row r="72" spans="1:3" s="48" customFormat="1">
      <c r="A72" s="49"/>
      <c r="B72" s="47"/>
      <c r="C72" s="49"/>
    </row>
    <row r="73" spans="1:3" s="48" customFormat="1">
      <c r="A73" s="49"/>
      <c r="B73" s="47"/>
      <c r="C73" s="49"/>
    </row>
    <row r="74" spans="1:3" s="48" customFormat="1">
      <c r="A74" s="49"/>
      <c r="B74" s="47"/>
      <c r="C74" s="49"/>
    </row>
    <row r="75" spans="1:3" s="48" customFormat="1">
      <c r="A75" s="49"/>
      <c r="B75" s="47"/>
      <c r="C75" s="49"/>
    </row>
    <row r="76" spans="1:3" s="48" customFormat="1">
      <c r="A76" s="49"/>
      <c r="B76" s="47"/>
      <c r="C76" s="49"/>
    </row>
    <row r="77" spans="1:3" s="48" customFormat="1">
      <c r="A77" s="49"/>
      <c r="B77" s="47"/>
      <c r="C77" s="49"/>
    </row>
    <row r="78" spans="1:3" s="48" customFormat="1">
      <c r="A78" s="49"/>
      <c r="B78" s="47"/>
      <c r="C78" s="49"/>
    </row>
    <row r="79" spans="1:3" s="48" customFormat="1">
      <c r="A79" s="49"/>
      <c r="B79" s="47"/>
      <c r="C79" s="49"/>
    </row>
    <row r="80" spans="1:3" s="48" customFormat="1">
      <c r="A80" s="49"/>
      <c r="B80" s="47"/>
      <c r="C80" s="49"/>
    </row>
    <row r="81" spans="1:3" s="48" customFormat="1">
      <c r="A81" s="49"/>
      <c r="B81" s="47"/>
      <c r="C81" s="49"/>
    </row>
    <row r="82" spans="1:3" s="48" customFormat="1">
      <c r="A82" s="49"/>
      <c r="B82" s="47"/>
      <c r="C82" s="49"/>
    </row>
    <row r="83" spans="1:3" s="48" customFormat="1">
      <c r="A83" s="49"/>
      <c r="B83" s="47"/>
      <c r="C83" s="49"/>
    </row>
    <row r="84" spans="1:3" s="48" customFormat="1">
      <c r="A84" s="49"/>
      <c r="B84" s="47"/>
      <c r="C84" s="49"/>
    </row>
    <row r="85" spans="1:3" s="48" customFormat="1">
      <c r="A85" s="49"/>
      <c r="B85" s="47"/>
      <c r="C85" s="49"/>
    </row>
    <row r="86" spans="1:3" s="48" customFormat="1">
      <c r="A86" s="49"/>
      <c r="B86" s="47"/>
      <c r="C86" s="49"/>
    </row>
    <row r="87" spans="1:3" s="48" customFormat="1">
      <c r="A87" s="49"/>
      <c r="B87" s="47"/>
      <c r="C87" s="49"/>
    </row>
    <row r="88" spans="1:3" s="48" customFormat="1">
      <c r="B88" s="47"/>
    </row>
    <row r="89" spans="1:3" s="48" customFormat="1">
      <c r="B89" s="47"/>
    </row>
    <row r="90" spans="1:3" s="48" customFormat="1">
      <c r="B90" s="47"/>
    </row>
    <row r="91" spans="1:3" s="48" customFormat="1">
      <c r="B91" s="47"/>
    </row>
    <row r="92" spans="1:3" s="48" customFormat="1">
      <c r="B92" s="47"/>
    </row>
    <row r="93" spans="1:3" s="48" customFormat="1">
      <c r="B93" s="47"/>
    </row>
    <row r="94" spans="1:3" s="48" customFormat="1">
      <c r="B94" s="47"/>
    </row>
    <row r="95" spans="1:3" s="48" customFormat="1">
      <c r="B95" s="47"/>
    </row>
    <row r="96" spans="1:3" s="48" customFormat="1">
      <c r="B96" s="47"/>
    </row>
    <row r="97" spans="2:2" s="48" customFormat="1">
      <c r="B97" s="47"/>
    </row>
    <row r="98" spans="2:2" s="48" customFormat="1">
      <c r="B98" s="47"/>
    </row>
    <row r="99" spans="2:2" s="48" customFormat="1">
      <c r="B99" s="47"/>
    </row>
    <row r="100" spans="2:2" s="48" customFormat="1">
      <c r="B100" s="47"/>
    </row>
    <row r="101" spans="2:2" s="48" customFormat="1">
      <c r="B101" s="47"/>
    </row>
    <row r="102" spans="2:2" s="48" customFormat="1">
      <c r="B102" s="47"/>
    </row>
    <row r="103" spans="2:2" s="48" customFormat="1">
      <c r="B103" s="47"/>
    </row>
    <row r="104" spans="2:2" s="48" customFormat="1">
      <c r="B104" s="47"/>
    </row>
    <row r="105" spans="2:2" s="48" customFormat="1">
      <c r="B105" s="47"/>
    </row>
    <row r="106" spans="2:2" s="48" customFormat="1">
      <c r="B106" s="47"/>
    </row>
    <row r="107" spans="2:2" s="48" customFormat="1">
      <c r="B107" s="47"/>
    </row>
    <row r="108" spans="2:2" s="48" customFormat="1">
      <c r="B108" s="47"/>
    </row>
    <row r="109" spans="2:2" s="48" customFormat="1">
      <c r="B109" s="47"/>
    </row>
    <row r="110" spans="2:2" s="48" customFormat="1">
      <c r="B110" s="47"/>
    </row>
    <row r="111" spans="2:2" s="48" customFormat="1">
      <c r="B111" s="47"/>
    </row>
    <row r="112" spans="2:2" s="48" customFormat="1">
      <c r="B112" s="47"/>
    </row>
    <row r="113" spans="2:2" s="48" customFormat="1">
      <c r="B113" s="47"/>
    </row>
    <row r="114" spans="2:2" s="48" customFormat="1">
      <c r="B114" s="47"/>
    </row>
    <row r="115" spans="2:2" s="48" customFormat="1">
      <c r="B115" s="47"/>
    </row>
    <row r="116" spans="2:2" s="48" customFormat="1">
      <c r="B116" s="47"/>
    </row>
    <row r="117" spans="2:2" s="48" customFormat="1">
      <c r="B117" s="47"/>
    </row>
    <row r="118" spans="2:2" s="48" customFormat="1">
      <c r="B118" s="47"/>
    </row>
    <row r="119" spans="2:2" s="48" customFormat="1">
      <c r="B119" s="47"/>
    </row>
    <row r="120" spans="2:2" s="48" customFormat="1">
      <c r="B120" s="47"/>
    </row>
    <row r="121" spans="2:2" s="48" customFormat="1">
      <c r="B121" s="47"/>
    </row>
    <row r="122" spans="2:2" s="48" customFormat="1">
      <c r="B122" s="47"/>
    </row>
    <row r="123" spans="2:2" s="48" customFormat="1">
      <c r="B123" s="47"/>
    </row>
    <row r="124" spans="2:2" s="48" customFormat="1">
      <c r="B124" s="47"/>
    </row>
    <row r="125" spans="2:2" s="48" customFormat="1">
      <c r="B125" s="47"/>
    </row>
    <row r="126" spans="2:2" s="48" customFormat="1">
      <c r="B126" s="47"/>
    </row>
    <row r="127" spans="2:2" s="48" customFormat="1">
      <c r="B127" s="47"/>
    </row>
    <row r="128" spans="2:2" s="48" customFormat="1">
      <c r="B128" s="47"/>
    </row>
    <row r="129" spans="2:2" s="48" customFormat="1">
      <c r="B129" s="47"/>
    </row>
    <row r="130" spans="2:2" s="48" customFormat="1">
      <c r="B130" s="47"/>
    </row>
    <row r="131" spans="2:2" s="48" customFormat="1">
      <c r="B131" s="47"/>
    </row>
    <row r="132" spans="2:2" s="48" customFormat="1">
      <c r="B132" s="47"/>
    </row>
    <row r="133" spans="2:2" s="48" customFormat="1">
      <c r="B133" s="47"/>
    </row>
    <row r="134" spans="2:2" s="48" customFormat="1">
      <c r="B134" s="47"/>
    </row>
    <row r="135" spans="2:2" s="48" customFormat="1">
      <c r="B135" s="47"/>
    </row>
    <row r="136" spans="2:2" s="48" customFormat="1">
      <c r="B136" s="47"/>
    </row>
    <row r="137" spans="2:2" s="48" customFormat="1">
      <c r="B137" s="47"/>
    </row>
    <row r="138" spans="2:2" s="48" customFormat="1">
      <c r="B138" s="47"/>
    </row>
    <row r="139" spans="2:2" s="48" customFormat="1">
      <c r="B139" s="47"/>
    </row>
    <row r="140" spans="2:2" s="48" customFormat="1">
      <c r="B140" s="47"/>
    </row>
    <row r="141" spans="2:2" s="48" customFormat="1">
      <c r="B141" s="47"/>
    </row>
    <row r="142" spans="2:2" s="48" customFormat="1">
      <c r="B142" s="47"/>
    </row>
    <row r="143" spans="2:2" s="48" customFormat="1">
      <c r="B143" s="47"/>
    </row>
    <row r="144" spans="2:2" s="48" customFormat="1">
      <c r="B144" s="47"/>
    </row>
    <row r="145" spans="2:2" s="48" customFormat="1">
      <c r="B145" s="47"/>
    </row>
    <row r="146" spans="2:2" s="48" customFormat="1">
      <c r="B146" s="47"/>
    </row>
    <row r="147" spans="2:2" s="48" customFormat="1">
      <c r="B147" s="47"/>
    </row>
    <row r="148" spans="2:2" s="48" customFormat="1">
      <c r="B148" s="47"/>
    </row>
    <row r="149" spans="2:2" s="48" customFormat="1">
      <c r="B149" s="47"/>
    </row>
    <row r="150" spans="2:2" s="48" customFormat="1">
      <c r="B150" s="47"/>
    </row>
    <row r="151" spans="2:2" s="48" customFormat="1">
      <c r="B151" s="47"/>
    </row>
    <row r="152" spans="2:2" s="48" customFormat="1">
      <c r="B152" s="47"/>
    </row>
    <row r="153" spans="2:2" s="48" customFormat="1">
      <c r="B153" s="47"/>
    </row>
    <row r="154" spans="2:2" s="48" customFormat="1">
      <c r="B154" s="47"/>
    </row>
    <row r="155" spans="2:2" s="48" customFormat="1">
      <c r="B155" s="47"/>
    </row>
    <row r="156" spans="2:2" s="48" customFormat="1">
      <c r="B156" s="47"/>
    </row>
    <row r="157" spans="2:2" s="48" customFormat="1">
      <c r="B157" s="47"/>
    </row>
    <row r="158" spans="2:2" s="48" customFormat="1">
      <c r="B158" s="47"/>
    </row>
    <row r="159" spans="2:2" s="48" customFormat="1">
      <c r="B159" s="47"/>
    </row>
    <row r="160" spans="2:2" s="48" customFormat="1">
      <c r="B160" s="47"/>
    </row>
    <row r="161" spans="2:2" s="48" customFormat="1">
      <c r="B161" s="47"/>
    </row>
    <row r="162" spans="2:2" s="48" customFormat="1">
      <c r="B162" s="47"/>
    </row>
    <row r="163" spans="2:2" s="48" customFormat="1">
      <c r="B163" s="47"/>
    </row>
    <row r="164" spans="2:2" s="48" customFormat="1">
      <c r="B164" s="47"/>
    </row>
    <row r="165" spans="2:2" s="48" customFormat="1">
      <c r="B165" s="47"/>
    </row>
    <row r="166" spans="2:2" s="48" customFormat="1">
      <c r="B166" s="47"/>
    </row>
    <row r="167" spans="2:2" s="48" customFormat="1">
      <c r="B167" s="47"/>
    </row>
    <row r="168" spans="2:2" s="48" customFormat="1">
      <c r="B168" s="47"/>
    </row>
    <row r="169" spans="2:2" s="48" customFormat="1">
      <c r="B169" s="47"/>
    </row>
    <row r="170" spans="2:2" s="48" customFormat="1">
      <c r="B170" s="47"/>
    </row>
    <row r="171" spans="2:2" s="48" customFormat="1">
      <c r="B171" s="47"/>
    </row>
    <row r="172" spans="2:2" s="48" customFormat="1">
      <c r="B172" s="47"/>
    </row>
    <row r="173" spans="2:2" s="48" customFormat="1">
      <c r="B173" s="47"/>
    </row>
    <row r="174" spans="2:2" s="48" customFormat="1">
      <c r="B174" s="47"/>
    </row>
    <row r="175" spans="2:2" s="48" customFormat="1">
      <c r="B175" s="47"/>
    </row>
    <row r="176" spans="2:2" s="48" customFormat="1">
      <c r="B176" s="47"/>
    </row>
    <row r="177" spans="2:2" s="48" customFormat="1">
      <c r="B177" s="47"/>
    </row>
    <row r="178" spans="2:2" s="48" customFormat="1">
      <c r="B178" s="47"/>
    </row>
    <row r="179" spans="2:2" s="48" customFormat="1">
      <c r="B179" s="47"/>
    </row>
    <row r="180" spans="2:2" s="48" customFormat="1">
      <c r="B180" s="47"/>
    </row>
    <row r="181" spans="2:2" s="48" customFormat="1">
      <c r="B181" s="47"/>
    </row>
    <row r="182" spans="2:2" s="48" customFormat="1">
      <c r="B182" s="47"/>
    </row>
    <row r="183" spans="2:2" s="48" customFormat="1">
      <c r="B183" s="47"/>
    </row>
    <row r="184" spans="2:2" s="48" customFormat="1">
      <c r="B184" s="47"/>
    </row>
    <row r="185" spans="2:2" s="48" customFormat="1">
      <c r="B185" s="47"/>
    </row>
    <row r="186" spans="2:2" s="48" customFormat="1">
      <c r="B186" s="47"/>
    </row>
    <row r="187" spans="2:2" s="48" customFormat="1">
      <c r="B187" s="47"/>
    </row>
    <row r="188" spans="2:2" s="48" customFormat="1">
      <c r="B188" s="47"/>
    </row>
    <row r="189" spans="2:2" s="48" customFormat="1">
      <c r="B189" s="47"/>
    </row>
    <row r="190" spans="2:2" s="48" customFormat="1">
      <c r="B190" s="47"/>
    </row>
    <row r="191" spans="2:2" s="48" customFormat="1">
      <c r="B191" s="47"/>
    </row>
    <row r="192" spans="2:2" s="48" customFormat="1">
      <c r="B192" s="47"/>
    </row>
    <row r="193" spans="2:2" s="48" customFormat="1">
      <c r="B193" s="47"/>
    </row>
    <row r="194" spans="2:2" s="48" customFormat="1">
      <c r="B194" s="47"/>
    </row>
    <row r="195" spans="2:2" s="48" customFormat="1">
      <c r="B195" s="47"/>
    </row>
    <row r="196" spans="2:2" s="48" customFormat="1">
      <c r="B196" s="47"/>
    </row>
    <row r="197" spans="2:2" s="48" customFormat="1">
      <c r="B197" s="47"/>
    </row>
    <row r="198" spans="2:2" s="48" customFormat="1">
      <c r="B198" s="47"/>
    </row>
    <row r="199" spans="2:2" s="48" customFormat="1">
      <c r="B199" s="47"/>
    </row>
    <row r="200" spans="2:2" s="48" customFormat="1">
      <c r="B200" s="47"/>
    </row>
    <row r="201" spans="2:2" s="48" customFormat="1">
      <c r="B201" s="47"/>
    </row>
    <row r="202" spans="2:2" s="48" customFormat="1">
      <c r="B202" s="47"/>
    </row>
    <row r="203" spans="2:2" s="48" customFormat="1">
      <c r="B203" s="47"/>
    </row>
    <row r="204" spans="2:2" s="48" customFormat="1">
      <c r="B204" s="47"/>
    </row>
    <row r="205" spans="2:2" s="48" customFormat="1">
      <c r="B205" s="47"/>
    </row>
    <row r="206" spans="2:2" s="48" customFormat="1">
      <c r="B206" s="47"/>
    </row>
    <row r="207" spans="2:2" s="48" customFormat="1">
      <c r="B207" s="47"/>
    </row>
    <row r="208" spans="2:2" s="48" customFormat="1">
      <c r="B208" s="47"/>
    </row>
    <row r="209" spans="2:2" s="48" customFormat="1">
      <c r="B209" s="47"/>
    </row>
    <row r="210" spans="2:2" s="48" customFormat="1">
      <c r="B210" s="47"/>
    </row>
    <row r="211" spans="2:2" s="48" customFormat="1">
      <c r="B211" s="47"/>
    </row>
    <row r="212" spans="2:2" s="48" customFormat="1">
      <c r="B212" s="47"/>
    </row>
    <row r="213" spans="2:2" s="48" customFormat="1">
      <c r="B213" s="47"/>
    </row>
    <row r="214" spans="2:2" s="48" customFormat="1">
      <c r="B214" s="47"/>
    </row>
    <row r="215" spans="2:2" s="48" customFormat="1">
      <c r="B215" s="47"/>
    </row>
    <row r="216" spans="2:2" s="48" customFormat="1">
      <c r="B216" s="47"/>
    </row>
    <row r="217" spans="2:2" s="48" customFormat="1">
      <c r="B217" s="47"/>
    </row>
    <row r="218" spans="2:2" s="48" customFormat="1">
      <c r="B218" s="47"/>
    </row>
    <row r="219" spans="2:2" s="48" customFormat="1">
      <c r="B219" s="47"/>
    </row>
    <row r="220" spans="2:2" s="48" customFormat="1">
      <c r="B220" s="47"/>
    </row>
    <row r="221" spans="2:2" s="48" customFormat="1">
      <c r="B221" s="47"/>
    </row>
    <row r="222" spans="2:2" s="48" customFormat="1">
      <c r="B222" s="47"/>
    </row>
    <row r="223" spans="2:2" s="48" customFormat="1">
      <c r="B223" s="47"/>
    </row>
    <row r="224" spans="2:2" s="48" customFormat="1">
      <c r="B224" s="47"/>
    </row>
    <row r="225" spans="2:2" s="48" customFormat="1">
      <c r="B225" s="47"/>
    </row>
    <row r="226" spans="2:2" s="48" customFormat="1">
      <c r="B226" s="47"/>
    </row>
    <row r="227" spans="2:2" s="48" customFormat="1">
      <c r="B227" s="47"/>
    </row>
    <row r="228" spans="2:2" s="48" customFormat="1">
      <c r="B228" s="47"/>
    </row>
    <row r="229" spans="2:2" s="48" customFormat="1">
      <c r="B229" s="47"/>
    </row>
    <row r="230" spans="2:2" s="48" customFormat="1">
      <c r="B230" s="47"/>
    </row>
    <row r="231" spans="2:2" s="48" customFormat="1">
      <c r="B231" s="47"/>
    </row>
    <row r="232" spans="2:2" s="48" customFormat="1">
      <c r="B232" s="47"/>
    </row>
    <row r="233" spans="2:2" s="48" customFormat="1">
      <c r="B233" s="47"/>
    </row>
    <row r="234" spans="2:2" s="48" customFormat="1">
      <c r="B234" s="47"/>
    </row>
    <row r="235" spans="2:2" s="48" customFormat="1">
      <c r="B235" s="47"/>
    </row>
    <row r="236" spans="2:2" s="48" customFormat="1">
      <c r="B236" s="47"/>
    </row>
    <row r="237" spans="2:2" s="48" customFormat="1">
      <c r="B237" s="47"/>
    </row>
    <row r="238" spans="2:2" s="48" customFormat="1">
      <c r="B238" s="47"/>
    </row>
    <row r="239" spans="2:2" s="48" customFormat="1">
      <c r="B239" s="47"/>
    </row>
    <row r="240" spans="2:2" s="48" customFormat="1">
      <c r="B240" s="47"/>
    </row>
    <row r="241" spans="2:6" s="48" customFormat="1">
      <c r="B241" s="47"/>
    </row>
    <row r="242" spans="2:6" s="48" customFormat="1">
      <c r="B242" s="47"/>
    </row>
    <row r="243" spans="2:6" s="48" customFormat="1">
      <c r="B243" s="47"/>
    </row>
    <row r="244" spans="2:6" s="48" customFormat="1">
      <c r="B244" s="47"/>
    </row>
    <row r="245" spans="2:6" s="48" customFormat="1">
      <c r="B245" s="47"/>
    </row>
    <row r="246" spans="2:6" s="48" customFormat="1">
      <c r="B246" s="47"/>
    </row>
    <row r="247" spans="2:6" s="48" customFormat="1">
      <c r="B247" s="47"/>
    </row>
    <row r="248" spans="2:6" s="48" customFormat="1">
      <c r="B248" s="47"/>
    </row>
    <row r="249" spans="2:6" s="48" customFormat="1">
      <c r="B249" s="47"/>
    </row>
    <row r="250" spans="2:6" s="48" customFormat="1">
      <c r="B250" s="47"/>
    </row>
    <row r="251" spans="2:6" s="48" customFormat="1">
      <c r="B251" s="47"/>
      <c r="D251"/>
      <c r="E251"/>
      <c r="F251"/>
    </row>
    <row r="252" spans="2:6">
      <c r="B252" s="47"/>
    </row>
    <row r="253" spans="2:6">
      <c r="B253" s="47"/>
    </row>
    <row r="254" spans="2:6">
      <c r="B254" s="47"/>
    </row>
    <row r="255" spans="2:6">
      <c r="B255" s="47"/>
    </row>
    <row r="256" spans="2:6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  <row r="479" spans="2:2">
      <c r="B479" s="47"/>
    </row>
    <row r="480" spans="2:2">
      <c r="B480" s="47"/>
    </row>
    <row r="481" spans="2:2">
      <c r="B481" s="47"/>
    </row>
    <row r="482" spans="2:2">
      <c r="B482" s="47"/>
    </row>
    <row r="483" spans="2:2">
      <c r="B483" s="47"/>
    </row>
    <row r="484" spans="2:2">
      <c r="B484" s="47"/>
    </row>
    <row r="485" spans="2:2">
      <c r="B485" s="47"/>
    </row>
    <row r="486" spans="2:2">
      <c r="B486" s="47"/>
    </row>
    <row r="487" spans="2:2">
      <c r="B487" s="47"/>
    </row>
    <row r="488" spans="2:2">
      <c r="B488" s="47"/>
    </row>
    <row r="489" spans="2:2">
      <c r="B489" s="47"/>
    </row>
    <row r="490" spans="2:2">
      <c r="B490" s="47"/>
    </row>
    <row r="491" spans="2:2">
      <c r="B491" s="47"/>
    </row>
    <row r="492" spans="2:2">
      <c r="B492" s="47"/>
    </row>
    <row r="493" spans="2:2">
      <c r="B493" s="47"/>
    </row>
    <row r="494" spans="2:2">
      <c r="B494" s="47"/>
    </row>
    <row r="495" spans="2:2">
      <c r="B495" s="47"/>
    </row>
    <row r="496" spans="2:2">
      <c r="B496" s="47"/>
    </row>
    <row r="497" spans="2:2">
      <c r="B497" s="47"/>
    </row>
    <row r="498" spans="2:2">
      <c r="B498" s="47"/>
    </row>
    <row r="499" spans="2:2">
      <c r="B499" s="47"/>
    </row>
    <row r="500" spans="2:2">
      <c r="B500" s="47"/>
    </row>
    <row r="501" spans="2:2">
      <c r="B501" s="47"/>
    </row>
    <row r="502" spans="2:2">
      <c r="B502" s="47"/>
    </row>
    <row r="503" spans="2:2">
      <c r="B503" s="47"/>
    </row>
    <row r="504" spans="2:2">
      <c r="B504" s="47"/>
    </row>
    <row r="505" spans="2:2">
      <c r="B505" s="47"/>
    </row>
    <row r="506" spans="2:2">
      <c r="B506" s="47"/>
    </row>
    <row r="507" spans="2:2">
      <c r="B507" s="47"/>
    </row>
    <row r="508" spans="2:2">
      <c r="B508" s="47"/>
    </row>
    <row r="509" spans="2:2">
      <c r="B509" s="47"/>
    </row>
    <row r="510" spans="2:2">
      <c r="B510" s="47"/>
    </row>
    <row r="511" spans="2:2">
      <c r="B511" s="47"/>
    </row>
    <row r="512" spans="2:2">
      <c r="B512" s="47"/>
    </row>
    <row r="513" spans="2:2">
      <c r="B513" s="47"/>
    </row>
    <row r="514" spans="2:2">
      <c r="B514" s="47"/>
    </row>
    <row r="515" spans="2:2">
      <c r="B515" s="47"/>
    </row>
    <row r="516" spans="2:2">
      <c r="B516" s="47"/>
    </row>
  </sheetData>
  <sheetProtection password="CF7A" sheet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 </vt:lpstr>
      <vt:lpstr>Лист6</vt:lpstr>
      <vt:lpstr>fin</vt:lpstr>
      <vt:lpstr>mer</vt:lpstr>
      <vt:lpstr>лист3!uuu</vt:lpstr>
      <vt:lpstr>лист3!w</vt:lpstr>
      <vt:lpstr>лист3!yy</vt:lpstr>
      <vt:lpstr>База_данных</vt:lpstr>
    </vt:vector>
  </TitlesOfParts>
  <Company>утзн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</dc:title>
  <dc:creator>Петухова Светлана</dc:creator>
  <cp:lastModifiedBy>User</cp:lastModifiedBy>
  <cp:lastPrinted>2014-09-30T08:05:31Z</cp:lastPrinted>
  <dcterms:created xsi:type="dcterms:W3CDTF">2004-03-30T07:35:45Z</dcterms:created>
  <dcterms:modified xsi:type="dcterms:W3CDTF">2015-12-23T04:53:54Z</dcterms:modified>
</cp:coreProperties>
</file>