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480" yWindow="180" windowWidth="11325" windowHeight="7125" tabRatio="597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Лист1!$A$1:$P$8</definedName>
    <definedName name="_xlnm._FilterDatabase" localSheetId="1" hidden="1">лист2!$A$3:$H$27</definedName>
    <definedName name="fin">лист3!$B$53:$B$54</definedName>
    <definedName name="mer">лист3!$B$52:$B$53</definedName>
    <definedName name="uuu" localSheetId="2">лист3!$B$52:$B$54</definedName>
    <definedName name="w" localSheetId="2">лист3!$B$52:$B$54</definedName>
    <definedName name="yy" localSheetId="2">лист3!$B$52:$B$54</definedName>
    <definedName name="Z_D858A837_1668_4691_8D52_809CF6132469_.wvu.Cols" localSheetId="0" hidden="1">Лист1!#REF!,Лист1!#REF!</definedName>
    <definedName name="Z_D858A837_1668_4691_8D52_809CF6132469_.wvu.FilterData" localSheetId="0" hidden="1">Лист1!$A$1:$P$8</definedName>
    <definedName name="Z_D858A837_1668_4691_8D52_809CF6132469_.wvu.FilterData" localSheetId="1" hidden="1">лист2!$A$3:$H$27</definedName>
    <definedName name="Z_D858A837_1668_4691_8D52_809CF6132469_.wvu.PrintArea" localSheetId="0" hidden="1">Лист1!$A$1:$P$64</definedName>
    <definedName name="Z_E7D4860E_03E3_43EA_AB43_5778526D6AD3_.wvu.Cols" localSheetId="0" hidden="1">Лист1!#REF!,Лист1!#REF!</definedName>
    <definedName name="Z_E7D4860E_03E3_43EA_AB43_5778526D6AD3_.wvu.FilterData" localSheetId="0" hidden="1">Лист1!$A$1:$P$8</definedName>
    <definedName name="Z_E7D4860E_03E3_43EA_AB43_5778526D6AD3_.wvu.FilterData" localSheetId="1" hidden="1">лист2!$A$3:$H$27</definedName>
    <definedName name="Z_E7D4860E_03E3_43EA_AB43_5778526D6AD3_.wvu.PrintArea" localSheetId="0" hidden="1">Лист1!$A$1:$P$64</definedName>
    <definedName name="_xlnm.Database">Лист1!$I$8:$I$14</definedName>
    <definedName name="Критерий10">#REF!</definedName>
    <definedName name="Критерий101">#REF!</definedName>
    <definedName name="Критерий102">#REF!</definedName>
    <definedName name="Критерий103">#REF!</definedName>
    <definedName name="Критерий104">#REF!</definedName>
    <definedName name="Критерий20">#REF!</definedName>
    <definedName name="Критерий201">#REF!</definedName>
    <definedName name="Критерий202">#REF!</definedName>
    <definedName name="Критерий203">#REF!</definedName>
    <definedName name="Критерий204">#REF!</definedName>
    <definedName name="Критерий30">#REF!</definedName>
    <definedName name="Критерий301">#REF!</definedName>
    <definedName name="Критерий302">#REF!</definedName>
    <definedName name="Критерий303">#REF!</definedName>
    <definedName name="Критерий304">#REF!</definedName>
    <definedName name="Критерий40">#REF!</definedName>
    <definedName name="Критерий401">#REF!</definedName>
    <definedName name="Критерий402">#REF!</definedName>
    <definedName name="Критерий403">#REF!</definedName>
    <definedName name="Критерий404">#REF!</definedName>
    <definedName name="Критерий50">#REF!</definedName>
    <definedName name="Критерий501">#REF!</definedName>
    <definedName name="Критерий502">#REF!</definedName>
    <definedName name="Критерий503">#REF!</definedName>
    <definedName name="Критерий504">#REF!</definedName>
    <definedName name="Критерий60">#REF!</definedName>
    <definedName name="Критерий601">#REF!</definedName>
    <definedName name="Критерий602">#REF!</definedName>
    <definedName name="Критерий603">#REF!</definedName>
    <definedName name="Критерий604">#REF!</definedName>
    <definedName name="Критерий70">#REF!</definedName>
    <definedName name="Критерий701">#REF!</definedName>
    <definedName name="Критерий702">#REF!</definedName>
    <definedName name="Критерий703">#REF!</definedName>
    <definedName name="Критерий704">#REF!</definedName>
    <definedName name="Критерий80">#REF!</definedName>
    <definedName name="Критерий801">#REF!</definedName>
    <definedName name="Критерий802">#REF!</definedName>
    <definedName name="Критерий803">#REF!</definedName>
    <definedName name="Критерий804">#REF!</definedName>
    <definedName name="Критерий81">#REF!</definedName>
    <definedName name="Критерий811">#REF!</definedName>
    <definedName name="Критерий812">#REF!</definedName>
    <definedName name="Критерий813">#REF!</definedName>
    <definedName name="Критерий814">#REF!</definedName>
    <definedName name="Критерий82">#REF!</definedName>
    <definedName name="Критерий821">#REF!</definedName>
    <definedName name="Критерий822">#REF!</definedName>
    <definedName name="Критерий823">#REF!</definedName>
    <definedName name="Критерий824">#REF!</definedName>
    <definedName name="Критерий83">#REF!</definedName>
    <definedName name="Критерий831">#REF!</definedName>
    <definedName name="Критерий832">#REF!</definedName>
    <definedName name="Критерий833">#REF!</definedName>
    <definedName name="Критерий834">#REF!</definedName>
    <definedName name="Критерий84">#REF!</definedName>
    <definedName name="Критерий841">#REF!</definedName>
    <definedName name="Критерий842">#REF!</definedName>
    <definedName name="Критерий843">#REF!</definedName>
    <definedName name="Критерий844">#REF!</definedName>
    <definedName name="Критерий85">#REF!</definedName>
    <definedName name="Критерий851">#REF!</definedName>
    <definedName name="Критерий852">#REF!</definedName>
    <definedName name="Критерий853">#REF!</definedName>
    <definedName name="Критерий854">#REF!</definedName>
    <definedName name="Критерий86">#REF!</definedName>
    <definedName name="Критерий861">#REF!</definedName>
    <definedName name="Критерий862">#REF!</definedName>
    <definedName name="Критерий863">#REF!</definedName>
    <definedName name="Критерий864">#REF!</definedName>
    <definedName name="Критерий87">#REF!</definedName>
    <definedName name="Критерий871">#REF!</definedName>
    <definedName name="Критерий872">#REF!</definedName>
    <definedName name="Критерий873">#REF!</definedName>
    <definedName name="Критерий874">#REF!</definedName>
    <definedName name="Критерий90">#REF!</definedName>
    <definedName name="Критерий901">#REF!</definedName>
    <definedName name="Критерий902">#REF!</definedName>
    <definedName name="Критерий903">#REF!</definedName>
    <definedName name="Критерий904">#REF!</definedName>
    <definedName name="Критерий91">#REF!</definedName>
    <definedName name="Критерий911">#REF!</definedName>
    <definedName name="Критерий912">#REF!</definedName>
    <definedName name="Критерий913">#REF!</definedName>
    <definedName name="Критерий914">#REF!</definedName>
    <definedName name="Критерий92">#REF!</definedName>
    <definedName name="Критерий921">#REF!</definedName>
    <definedName name="Критерий922">#REF!</definedName>
    <definedName name="Критерий923">#REF!</definedName>
    <definedName name="Критерий924">#REF!</definedName>
    <definedName name="Критерий93">#REF!</definedName>
    <definedName name="Критерий931">#REF!</definedName>
    <definedName name="Критерий932">#REF!</definedName>
    <definedName name="Критерий933">#REF!</definedName>
    <definedName name="Критерий934">#REF!</definedName>
    <definedName name="Критерий95">#REF!</definedName>
    <definedName name="Критерий951">#REF!</definedName>
    <definedName name="Критерий952">#REF!</definedName>
    <definedName name="Критерий953">#REF!</definedName>
    <definedName name="Критерий954">#REF!</definedName>
    <definedName name="Критерий96">#REF!</definedName>
    <definedName name="Критерий961">#REF!</definedName>
    <definedName name="Критерий962">#REF!</definedName>
    <definedName name="Критерий963">#REF!</definedName>
    <definedName name="Критерий964">#REF!</definedName>
    <definedName name="Критерий97">#REF!</definedName>
    <definedName name="Критерий971">#REF!</definedName>
    <definedName name="Критерий972">#REF!</definedName>
    <definedName name="Критерий973">#REF!</definedName>
    <definedName name="Критерий974">#REF!</definedName>
    <definedName name="Критерий98">#REF!</definedName>
    <definedName name="Критерий981">#REF!</definedName>
    <definedName name="Критерий982">#REF!</definedName>
    <definedName name="Критерий983">#REF!</definedName>
    <definedName name="Критерий984">#REF!</definedName>
    <definedName name="_xlnm.Print_Area" localSheetId="0">Лист1!$A$1:$P$64</definedName>
  </definedNames>
  <calcPr calcId="125725"/>
  <customWorkbookViews>
    <customWorkbookView name="Петухова Светлана Анатольевна - Личное представление" guid="{E7D4860E-03E3-43EA-AB43-5778526D6AD3}" mergeInterval="0" personalView="1" maximized="1" windowWidth="1276" windowHeight="759" activeSheetId="1"/>
    <customWorkbookView name="U.Razdorskaya - Личное представление" guid="{D858A837-1668-4691-8D52-809CF6132469}" mergeInterval="0" personalView="1" maximized="1" windowWidth="1362" windowHeight="577" activeSheetId="3"/>
  </customWorkbookViews>
</workbook>
</file>

<file path=xl/calcChain.xml><?xml version="1.0" encoding="utf-8"?>
<calcChain xmlns="http://schemas.openxmlformats.org/spreadsheetml/2006/main">
  <c r="Q134" i="1"/>
  <c r="Q120"/>
  <c r="Q119"/>
  <c r="Q118"/>
  <c r="Q105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2"/>
  <c r="Q43"/>
  <c r="Q44"/>
  <c r="Q106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C20" i="2" l="1"/>
  <c r="C17" l="1"/>
  <c r="C18"/>
  <c r="C6"/>
  <c r="C7"/>
  <c r="C8"/>
  <c r="C9"/>
  <c r="C10"/>
  <c r="C11"/>
  <c r="C12"/>
  <c r="C13"/>
  <c r="C14"/>
  <c r="C15"/>
  <c r="C16"/>
  <c r="C19"/>
  <c r="C21"/>
  <c r="C22"/>
  <c r="C23"/>
  <c r="C24"/>
  <c r="C25"/>
  <c r="C5"/>
  <c r="Q107" i="1"/>
  <c r="Q108"/>
  <c r="Q109"/>
  <c r="Q110"/>
  <c r="Q111"/>
  <c r="Q112"/>
  <c r="Q113"/>
  <c r="Q114"/>
  <c r="Q115"/>
  <c r="Q116"/>
  <c r="Q117"/>
  <c r="Q121"/>
  <c r="Q122"/>
  <c r="Q123"/>
  <c r="Q124"/>
  <c r="Q125"/>
  <c r="Q126"/>
  <c r="Q127"/>
  <c r="Q128"/>
  <c r="Q129"/>
  <c r="Q130"/>
  <c r="Q131"/>
  <c r="Q132"/>
  <c r="Q133"/>
  <c r="G2"/>
  <c r="I619"/>
  <c r="F20" i="2" l="1"/>
  <c r="H25"/>
  <c r="F25"/>
  <c r="H24"/>
  <c r="F24"/>
  <c r="H23"/>
  <c r="F23"/>
  <c r="H22"/>
  <c r="F22"/>
  <c r="H21"/>
  <c r="F21"/>
  <c r="H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C26"/>
  <c r="D15" s="1"/>
  <c r="G26" l="1"/>
  <c r="G27" s="1"/>
  <c r="D6"/>
  <c r="D19"/>
  <c r="F26"/>
  <c r="F27" s="1"/>
  <c r="D14"/>
  <c r="D18"/>
  <c r="D25"/>
  <c r="D8"/>
  <c r="D17"/>
  <c r="D22"/>
  <c r="D9"/>
  <c r="D21"/>
  <c r="D20"/>
  <c r="D11"/>
  <c r="D5"/>
  <c r="D10"/>
  <c r="D7"/>
  <c r="D24"/>
  <c r="D12"/>
  <c r="D16"/>
  <c r="D13"/>
  <c r="D23"/>
  <c r="E26"/>
  <c r="H26"/>
  <c r="H27" s="1"/>
  <c r="C27" l="1"/>
  <c r="E27"/>
  <c r="D27" s="1"/>
</calcChain>
</file>

<file path=xl/sharedStrings.xml><?xml version="1.0" encoding="utf-8"?>
<sst xmlns="http://schemas.openxmlformats.org/spreadsheetml/2006/main" count="972" uniqueCount="767">
  <si>
    <t>код</t>
  </si>
  <si>
    <t>Всего</t>
  </si>
  <si>
    <t>шт</t>
  </si>
  <si>
    <t>%</t>
  </si>
  <si>
    <t>Строительство</t>
  </si>
  <si>
    <t>Всего,шт</t>
  </si>
  <si>
    <t>Всего,%</t>
  </si>
  <si>
    <t>В т.ч. по формам собственности</t>
  </si>
  <si>
    <t>Регистрационный номер</t>
  </si>
  <si>
    <t>Дата регистрации</t>
  </si>
  <si>
    <t>Дата заключения</t>
  </si>
  <si>
    <t>Наименование организации</t>
  </si>
  <si>
    <t>Адрес организации</t>
  </si>
  <si>
    <t>Количество работающих</t>
  </si>
  <si>
    <t>Форма собственности</t>
  </si>
  <si>
    <t>Код</t>
  </si>
  <si>
    <t>Срок действия- до даты</t>
  </si>
  <si>
    <t>Вид экономической деятельности</t>
  </si>
  <si>
    <t>Наименование</t>
  </si>
  <si>
    <t>Классификатор форм собственности</t>
  </si>
  <si>
    <t>Частная</t>
  </si>
  <si>
    <t>Смешанная</t>
  </si>
  <si>
    <t>Классификатор общественных организаций</t>
  </si>
  <si>
    <t>Профсоюз</t>
  </si>
  <si>
    <t>Единый представительный орган профсоюзов</t>
  </si>
  <si>
    <t>ООС оформленный</t>
  </si>
  <si>
    <t>СТК оформленный</t>
  </si>
  <si>
    <t>A</t>
  </si>
  <si>
    <t>B</t>
  </si>
  <si>
    <t>C</t>
  </si>
  <si>
    <t>Добыча полезных ископаемых</t>
  </si>
  <si>
    <t>D</t>
  </si>
  <si>
    <t>Обрабатывающие производства</t>
  </si>
  <si>
    <t>E</t>
  </si>
  <si>
    <t>F</t>
  </si>
  <si>
    <t>G</t>
  </si>
  <si>
    <t>H</t>
  </si>
  <si>
    <t>J</t>
  </si>
  <si>
    <t>K</t>
  </si>
  <si>
    <t>L</t>
  </si>
  <si>
    <t>M</t>
  </si>
  <si>
    <t>Образование</t>
  </si>
  <si>
    <t>N</t>
  </si>
  <si>
    <t>O</t>
  </si>
  <si>
    <t>От работников</t>
  </si>
  <si>
    <t xml:space="preserve">Количество работающих в организациях зарегистрировавших коллективные договоры </t>
  </si>
  <si>
    <t>От работодателя</t>
  </si>
  <si>
    <t>I</t>
  </si>
  <si>
    <t>Стороны,подписавшие коллективный договор</t>
  </si>
  <si>
    <t>Раздел по охране труда (1-да, 0-нет)</t>
  </si>
  <si>
    <t>№</t>
  </si>
  <si>
    <t xml:space="preserve">Название </t>
  </si>
  <si>
    <t>пп</t>
  </si>
  <si>
    <t>района</t>
  </si>
  <si>
    <t>(города)</t>
  </si>
  <si>
    <t>Баганский</t>
  </si>
  <si>
    <t>Барабинский</t>
  </si>
  <si>
    <t>Болотнинский</t>
  </si>
  <si>
    <t>Венгеровский</t>
  </si>
  <si>
    <t>Доволенский</t>
  </si>
  <si>
    <t>Здвинский</t>
  </si>
  <si>
    <t>Искитимский</t>
  </si>
  <si>
    <t>Карасукский</t>
  </si>
  <si>
    <t>Каргатский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</si>
  <si>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</si>
  <si>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</si>
  <si>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</si>
  <si>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</si>
  <si>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</si>
  <si>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</si>
  <si>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</si>
  <si>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</si>
  <si>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</si>
  <si>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</si>
  <si>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Ордынский</t>
  </si>
  <si>
    <t>Северный</t>
  </si>
  <si>
    <t>Сузунский</t>
  </si>
  <si>
    <t>Татарский</t>
  </si>
  <si>
    <t>Тогучинский</t>
  </si>
  <si>
    <t>Убинский</t>
  </si>
  <si>
    <t>Усть-Таркский</t>
  </si>
  <si>
    <t>Чановский</t>
  </si>
  <si>
    <t>Черепановский</t>
  </si>
  <si>
    <t>Чистоозерный</t>
  </si>
  <si>
    <t>Чулымский</t>
  </si>
  <si>
    <t>г.Бердск</t>
  </si>
  <si>
    <t>г.Искитим</t>
  </si>
  <si>
    <t>г.Обь</t>
  </si>
  <si>
    <t>Дзержинский</t>
  </si>
  <si>
    <t>Железнодорожный</t>
  </si>
  <si>
    <t>Заельцовский</t>
  </si>
  <si>
    <t>Калининский</t>
  </si>
  <si>
    <t>Кировский</t>
  </si>
  <si>
    <t>Ленинский</t>
  </si>
  <si>
    <t>Октябрьский</t>
  </si>
  <si>
    <t>Первомайский</t>
  </si>
  <si>
    <t>Советский</t>
  </si>
  <si>
    <t>Центральный</t>
  </si>
  <si>
    <t>Классификатор районов</t>
  </si>
  <si>
    <t>год</t>
  </si>
  <si>
    <t>Реестр коллективных договоров</t>
  </si>
  <si>
    <t>Район (город):</t>
  </si>
  <si>
    <t>Год:</t>
  </si>
  <si>
    <t>Квартал</t>
  </si>
  <si>
    <t>Квартал:</t>
  </si>
  <si>
    <t>Приложение 2</t>
  </si>
  <si>
    <t>включены -1</t>
  </si>
  <si>
    <t>не включены -0</t>
  </si>
  <si>
    <t>Мероприятия по аттестации рабочих мест (включены -1;не включены -0)</t>
  </si>
  <si>
    <t>Кольцово</t>
  </si>
  <si>
    <t>Mинимальная заработная плата</t>
  </si>
  <si>
    <t>Муниципальная и областная</t>
  </si>
  <si>
    <t>Финансирование мероприятий (%, нет - 0: менее 0,2%  - 1;  &gt;= 0,2% -2)</t>
  </si>
  <si>
    <t>Раздел по ОКВЭД</t>
  </si>
  <si>
    <t>Коды группировки</t>
  </si>
  <si>
    <t>Сельское,  лесное хозяйство, охота, рыболовство и рыбоводство</t>
  </si>
  <si>
    <t>с 01 по 03.22.9</t>
  </si>
  <si>
    <t>с 05 по 09.90</t>
  </si>
  <si>
    <t>с 10 по 33.20</t>
  </si>
  <si>
    <t>Обеспечение электрической энергией, газом и паром; кондиционирование воздуха</t>
  </si>
  <si>
    <t>c 35 по 35.30.6</t>
  </si>
  <si>
    <t>Водоснабжение, водоотведение, организация сбора и утилизация отходов, деятельность по ликвидации загрязнений</t>
  </si>
  <si>
    <t xml:space="preserve"> c 36 по 39.00</t>
  </si>
  <si>
    <t>с 41 по 43.99.9</t>
  </si>
  <si>
    <t>Торговля оптовая и розничная; ремонт автотранспортных средств и мотоциклов</t>
  </si>
  <si>
    <t>с 45 по 47.99.5</t>
  </si>
  <si>
    <t>Транспортировка и хранение</t>
  </si>
  <si>
    <t>с 49 по 53.20.39</t>
  </si>
  <si>
    <t>Деятельность гостиниц и предприятий общественного питания</t>
  </si>
  <si>
    <t>с 55 по 56.30</t>
  </si>
  <si>
    <t>Деятельность в области информации и связи</t>
  </si>
  <si>
    <t>с 58 по 63.99.2</t>
  </si>
  <si>
    <t>Деятельность финансов и страхования</t>
  </si>
  <si>
    <t>с 64 по 66.30.9</t>
  </si>
  <si>
    <t>Деятельность по операциям с недвижимым имуществам</t>
  </si>
  <si>
    <t>с 68 по 68.32.3</t>
  </si>
  <si>
    <t>Деятельность профессиональная, научная и техническая</t>
  </si>
  <si>
    <t>с 69 по 75.00.2</t>
  </si>
  <si>
    <t>Деятельность административная и сопутствующие дополнительные услуги</t>
  </si>
  <si>
    <t>с 77 по 82.99</t>
  </si>
  <si>
    <t>Государственное управление и обеспечение военной безопасности; социальное обеспечение</t>
  </si>
  <si>
    <t>с 84 по 84.30</t>
  </si>
  <si>
    <t>Р</t>
  </si>
  <si>
    <t>с 85 по 85.42.9</t>
  </si>
  <si>
    <t>Деятельность в области здравоохранения и социальных услуг</t>
  </si>
  <si>
    <t>Q</t>
  </si>
  <si>
    <t>с 86 по 88.99</t>
  </si>
  <si>
    <t>Деятельность в области культуры, спорта, организации досуга и развлечений</t>
  </si>
  <si>
    <t>R</t>
  </si>
  <si>
    <t>с 90 по 93.29.9</t>
  </si>
  <si>
    <t>Предоставление прочих видов услуг</t>
  </si>
  <si>
    <t>S</t>
  </si>
  <si>
    <t>с 94 по 96.09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</si>
  <si>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</si>
  <si>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</si>
  <si>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с 97 по 98.20</t>
  </si>
  <si>
    <t>Деятельность экстерриториальных организаций и органов</t>
  </si>
  <si>
    <t>U</t>
  </si>
  <si>
    <t>Код по ОКВЕД</t>
  </si>
  <si>
    <t>Федеральная</t>
  </si>
  <si>
    <t>Информация о распределении КД по видам экономической деятельности и формам собственности</t>
  </si>
  <si>
    <t>Классификатор видов экономической деятельности по ОКВЭД</t>
  </si>
  <si>
    <t>Иные представители работников</t>
  </si>
  <si>
    <t>P</t>
  </si>
  <si>
    <t>34-09</t>
  </si>
  <si>
    <t>ТАБУЛГИНСКОЕ СПО</t>
  </si>
  <si>
    <t>632710, Новосибирская область, Чистоозерный район, п. Табулга</t>
  </si>
  <si>
    <t>Сапсай С.А.</t>
  </si>
  <si>
    <t>Равве Н.И.</t>
  </si>
  <si>
    <t>632720, Новосибирская область, Чистоозерный район, с. Яблоневка</t>
  </si>
  <si>
    <t>632720, Новосибирская область, р.п. Чистоозерное</t>
  </si>
  <si>
    <t>Администрация Романовского сельсовета</t>
  </si>
  <si>
    <t>632705, Новосибирская область, Чистоозерный район, с. Романовка, ул. Центральная, д. 44</t>
  </si>
  <si>
    <t>Кузьмина Е.А.</t>
  </si>
  <si>
    <t>ПСК (колхоз) имени Мичурина</t>
  </si>
  <si>
    <t>632715, Новосибирская область, Чистоозерный район, с. Журавка</t>
  </si>
  <si>
    <t>Алексейцева Н.А.</t>
  </si>
  <si>
    <t>02-13</t>
  </si>
  <si>
    <t>16.04.2013</t>
  </si>
  <si>
    <t>МКОУ ДОД "Детская школа искусств"</t>
  </si>
  <si>
    <t>632720, Новосибирская область, р.п. Чистоозерное, ул. Покрышкина, 9</t>
  </si>
  <si>
    <t>Полеев В.В.</t>
  </si>
  <si>
    <t>Зинина З.Ф.</t>
  </si>
  <si>
    <t>632720, Новосибирская область, р.п. Чистоозерное, ул. Ленина, 1</t>
  </si>
  <si>
    <t>05-13</t>
  </si>
  <si>
    <t>25.06.2013</t>
  </si>
  <si>
    <t>МКОУ "Павловская СОШ"</t>
  </si>
  <si>
    <t>632722, Новосибирская область, Чистоозерный район, с. Павловка, ул. Проселочная, 2а</t>
  </si>
  <si>
    <t>Клименко О.В.</t>
  </si>
  <si>
    <t>Паращук Н.В.</t>
  </si>
  <si>
    <t>Администрация Варваровского сельсовета</t>
  </si>
  <si>
    <t>632729, Новосибирская область, Чистоозерный район,с. Варваровка, ул. Центральная, 33</t>
  </si>
  <si>
    <t>Ферле Л.В.</t>
  </si>
  <si>
    <t>Ивченко Н.Е.</t>
  </si>
  <si>
    <t>МКДОУ Яблоневский детский сад "Яблонька"</t>
  </si>
  <si>
    <t>632720, Новосибирская область, Чистоозерный район, с. Яблоневка, ул. Озерная, д. 42</t>
  </si>
  <si>
    <t>Дворянинова С.В.</t>
  </si>
  <si>
    <t>Рыбалко Е.Т.</t>
  </si>
  <si>
    <t>08-13</t>
  </si>
  <si>
    <t>МКДОУ Елизаветинский детский сад  "Ягодка"</t>
  </si>
  <si>
    <t>632726, Новосибирская область, Чистоозерный район, с. Елизаветинка, ул. Центральная, 32</t>
  </si>
  <si>
    <t>Воронкова Л.В.</t>
  </si>
  <si>
    <t>Колесникова С.Г.</t>
  </si>
  <si>
    <t>09-13</t>
  </si>
  <si>
    <t>МКДОУ Павловский детский сад "Солнышко"</t>
  </si>
  <si>
    <t>632722, Новосибирская область, Чистоозерный район, с. Павловка, ул. Проселочная, 10</t>
  </si>
  <si>
    <t>Тимошенко С.Н.</t>
  </si>
  <si>
    <t>Матвиенко Г.В.</t>
  </si>
  <si>
    <t>11-13</t>
  </si>
  <si>
    <t>МКДОУ Новокулындинский детский сад "Росинка"</t>
  </si>
  <si>
    <t>632711, Новосибирская область, Чистоозерный район, с. Новая Кулында, ул. Центральная, 26а</t>
  </si>
  <si>
    <t>Бекк Л.В.</t>
  </si>
  <si>
    <t>Хавронова И.А.</t>
  </si>
  <si>
    <t>МКУК "Польяновский КДЦ"</t>
  </si>
  <si>
    <t>632722, Новосибирская область, Чистоозерный район, с. Польяново, ул. Первомайская, 22</t>
  </si>
  <si>
    <t>632709, Новосибирская область, Чистоозерный район, д. Орловка, ул. Первомайская, д. 30</t>
  </si>
  <si>
    <t>Сахошко Л.В.</t>
  </si>
  <si>
    <t>Гилимьянова Т.М.</t>
  </si>
  <si>
    <t>МКУК "Барабо-Юдинский КДЦ"</t>
  </si>
  <si>
    <t>632701, Новосибирская область, Чистоозерный район, с. Барабо-Юдино, ул. Центральная, 23</t>
  </si>
  <si>
    <t>Скрылева Н.М.</t>
  </si>
  <si>
    <t>Мицура Н.А.</t>
  </si>
  <si>
    <t>16-13</t>
  </si>
  <si>
    <t>МКУК "Ольховский МДЦ"</t>
  </si>
  <si>
    <t>632729, Новосибирская область, Чистоозерный район, с. Ольховка, ул. Кирова, 5</t>
  </si>
  <si>
    <t>Балагина Т.В.</t>
  </si>
  <si>
    <t>Лысенко О.Н.</t>
  </si>
  <si>
    <t>Черняк Е.М.</t>
  </si>
  <si>
    <t>19-13</t>
  </si>
  <si>
    <t>МКУК "Яблоневский СДК"</t>
  </si>
  <si>
    <t>632720, Новосибирская область, Чистоозерный район, с. Яблоневка, ул. Озерная, д. 52</t>
  </si>
  <si>
    <t>Ткаченко Е.В.</t>
  </si>
  <si>
    <t>Герштейн Л.М.</t>
  </si>
  <si>
    <t>Администрация Польяновского сельсовета</t>
  </si>
  <si>
    <t>632724, Новосибирская область, Чистоозерный район, с Польяново, ул. Первомайская, 20</t>
  </si>
  <si>
    <t>Полятыкина Е.А.</t>
  </si>
  <si>
    <t>22-13</t>
  </si>
  <si>
    <t>Администрация Журавского сельсовета</t>
  </si>
  <si>
    <t>632715, Новосибирская область, Чистоозерный район, с. Журавка, ул. Центральная, 41 б</t>
  </si>
  <si>
    <t>Пушкин.А.С.</t>
  </si>
  <si>
    <t>Алексейцева Г.С.</t>
  </si>
  <si>
    <t>23-13</t>
  </si>
  <si>
    <t>Администрация Новокрасненского сельсовета</t>
  </si>
  <si>
    <t>632723, Новосибирская область, Чистоозерный район, с. Новокрасное, ул. Молодежная, 39</t>
  </si>
  <si>
    <t>Дмитрюк Н.Н.</t>
  </si>
  <si>
    <t>Шартон З.М.</t>
  </si>
  <si>
    <t>26-13</t>
  </si>
  <si>
    <t>МКУК "Библиотека им. С.П. Мосияша"</t>
  </si>
  <si>
    <t>Петрова М.П.</t>
  </si>
  <si>
    <t>Васильева Ирина Владимировна</t>
  </si>
  <si>
    <t>МКУК "Елизаветинский КДЦ"</t>
  </si>
  <si>
    <t>632726, Новосибирская область, Чистоозерный район, с. Елизаветинка, ул. Центральная, 59</t>
  </si>
  <si>
    <t>Корчуганова Л.В.</t>
  </si>
  <si>
    <t>Евженко Н.В.</t>
  </si>
  <si>
    <t>МКУК "Новокрасненский КДЦ"</t>
  </si>
  <si>
    <t>Кузнецов С.А.</t>
  </si>
  <si>
    <t>Лобойко Н.С.</t>
  </si>
  <si>
    <t>Администрация Елизаветинского сельсовета</t>
  </si>
  <si>
    <t>632726, Новосибирская область, Чистоозерный район, с. Елизаветинка, ул. Центральная, 52</t>
  </si>
  <si>
    <t>Шрайбер В.А.</t>
  </si>
  <si>
    <t>Зайцева Н.П.</t>
  </si>
  <si>
    <t>Администрация Табулгинского сельсовета</t>
  </si>
  <si>
    <t>632710, Новосибирская область, Чистоозерный район, п. Табулга, ул. Школьная, 38</t>
  </si>
  <si>
    <t>33-13</t>
  </si>
  <si>
    <t>ООО "Чистоозерные тепловые сети"</t>
  </si>
  <si>
    <t>632720, Новосибирская область, р.п. Чистоозерное, ул. Яковлева, 30</t>
  </si>
  <si>
    <t>Тыртышный С.П.</t>
  </si>
  <si>
    <t>Тыртышная С.В.</t>
  </si>
  <si>
    <t xml:space="preserve"> МКОУ Романовская СОШ</t>
  </si>
  <si>
    <t>632705, Новосибирская область, Чистоозерный район, с. Романовка, ул. Школьная, д. 48</t>
  </si>
  <si>
    <t>35-13</t>
  </si>
  <si>
    <t>МКУК "Табулгинский КДЦ"</t>
  </si>
  <si>
    <t>632710, Новосибирская область, Чистоозерный район, п. Табулга, ул. Центральная, 30а</t>
  </si>
  <si>
    <t>Приходько Ю.В.</t>
  </si>
  <si>
    <t>Кузнецова Л.П.</t>
  </si>
  <si>
    <t>36-13</t>
  </si>
  <si>
    <t>ОАО "Очкино"</t>
  </si>
  <si>
    <t>632720, Новосибирская область, Чистоозерный район, с. Очкино</t>
  </si>
  <si>
    <t>Рей В.А.</t>
  </si>
  <si>
    <t>Зубрицкая В.В.</t>
  </si>
  <si>
    <t>37-13</t>
  </si>
  <si>
    <t>Администрация Троицкого сельсовета</t>
  </si>
  <si>
    <t>632727, Новосибирская область, Чистоозерный район, с.Троицкое, ул. Центральная, 40</t>
  </si>
  <si>
    <t>Мельникова А.И.</t>
  </si>
  <si>
    <t>Панова И.П.</t>
  </si>
  <si>
    <t>МКУК "Новопесчанский КДЦ"</t>
  </si>
  <si>
    <t>632728, Новосибирская область, Чистоозерный район, с. Новопесчаное, ул. Центральная, 49</t>
  </si>
  <si>
    <t>39-13</t>
  </si>
  <si>
    <t>МУП Табулгинское ЖКХ</t>
  </si>
  <si>
    <t>Трусов В.Н.</t>
  </si>
  <si>
    <t>Подольская Е.А.</t>
  </si>
  <si>
    <t>40-13</t>
  </si>
  <si>
    <t>МУП Романовское ЖКХ</t>
  </si>
  <si>
    <t>Бородин В.В.</t>
  </si>
  <si>
    <t>42-13</t>
  </si>
  <si>
    <t>МКДОУ детский сад "Ивушка"</t>
  </si>
  <si>
    <t>632720, Новосибирская область, р.п. Чистоозерное, ул. Урицкого, 4</t>
  </si>
  <si>
    <t>Таскаева Н.Д.</t>
  </si>
  <si>
    <t>Трухина О.Н.</t>
  </si>
  <si>
    <t>09-14</t>
  </si>
  <si>
    <t>ОАО "Мясокомбинат Чистоозерный"</t>
  </si>
  <si>
    <t>634720, Новосибирская область, р.п. Чистоозерное, Яковлева, 1</t>
  </si>
  <si>
    <t>Аноприенко В.С.</t>
  </si>
  <si>
    <t>Семиренко Н.А.</t>
  </si>
  <si>
    <t>12-14</t>
  </si>
  <si>
    <t>МКУК "Журавский КДЦ"</t>
  </si>
  <si>
    <t>Ерченко Т.М.</t>
  </si>
  <si>
    <t>Соловьева Л.А.</t>
  </si>
  <si>
    <t>20-14</t>
  </si>
  <si>
    <t>ООО "Степное"</t>
  </si>
  <si>
    <t>632729, Новосибирская область, чистоозерный район, с. Варваровка, ул. Центральная, 31</t>
  </si>
  <si>
    <t>Ганихин С.Г.</t>
  </si>
  <si>
    <t>Тимошенко А.А.</t>
  </si>
  <si>
    <t>23-14</t>
  </si>
  <si>
    <t>МАУ ФК и спорта</t>
  </si>
  <si>
    <t>632720, Новосибирская область, р.п. Чистоозерное, ул. Ленина, 10</t>
  </si>
  <si>
    <t>Меирманов С.Н.</t>
  </si>
  <si>
    <t>Лысова Л.И.</t>
  </si>
  <si>
    <t>25-14</t>
  </si>
  <si>
    <t>Администрация Ольгинского сельсовета</t>
  </si>
  <si>
    <t>632725, Новосибирская область, Чистоозерный район, с. Ольгино, ул. Черниговка, 5/3</t>
  </si>
  <si>
    <t>Васильева И.Е.</t>
  </si>
  <si>
    <t>Комлева О.А</t>
  </si>
  <si>
    <t>26-14</t>
  </si>
  <si>
    <t>МКОУ Ишимская ООШ</t>
  </si>
  <si>
    <t>632706, Новосибирская область, Чистоозерный район, с. Ишимка, ул. Центральная, 27</t>
  </si>
  <si>
    <t>Василенко Е.В.</t>
  </si>
  <si>
    <t>Иванова Л.Я.</t>
  </si>
  <si>
    <t>27-14</t>
  </si>
  <si>
    <t>МКОУ Новопокровская СОШ</t>
  </si>
  <si>
    <t>632702, Новосибирская область, Чистоозерный район, с. Новопокровка, ул. Школьная, 27</t>
  </si>
  <si>
    <t>Маханько Т.В.</t>
  </si>
  <si>
    <t>Сердюк В.И.</t>
  </si>
  <si>
    <t>28-14</t>
  </si>
  <si>
    <t>МКОУ Польяновская СОШ</t>
  </si>
  <si>
    <t>632722, Новосибирская область, Чистоозерный район, с. Польяново, ул. Первомайская, 29</t>
  </si>
  <si>
    <t>Уколов А.С..</t>
  </si>
  <si>
    <t>Уварова Т.П.</t>
  </si>
  <si>
    <t>32-14</t>
  </si>
  <si>
    <t>МКДОУ Польяновский д/с</t>
  </si>
  <si>
    <t>632722, Новосибирская область, Чистоозерный район, с. Польяново, ул. Первомайская, 23</t>
  </si>
  <si>
    <t>Сысюк Н.И.</t>
  </si>
  <si>
    <t>36-14</t>
  </si>
  <si>
    <t>Администрация Барабо-Юдинского сельсовета</t>
  </si>
  <si>
    <t>632701, Новосибирская обл., Чистоозерный район, с. Барабо-юдино, ул. Зеленая 4.</t>
  </si>
  <si>
    <t>Цикало Н.Т.</t>
  </si>
  <si>
    <t>Родионова В.А.</t>
  </si>
  <si>
    <t>Администрация Новокулындинского сельсовета</t>
  </si>
  <si>
    <t>632711, Новосибирская область, Чистоозерный район, с. Новая Кулында, ул. Центральная, 22</t>
  </si>
  <si>
    <t>Бобров С.Е.</t>
  </si>
  <si>
    <t>Герлах Т.М.</t>
  </si>
  <si>
    <t>40-14</t>
  </si>
  <si>
    <t>Администрация Новопесчанского сельсовета</t>
  </si>
  <si>
    <t>632728,Новосибирская область, Чистоозерный район, с. Новопесчаное, ул. Большая 45/1</t>
  </si>
  <si>
    <t>Ощепко В.И.</t>
  </si>
  <si>
    <t>Шляйхер Н.Н.</t>
  </si>
  <si>
    <t>41-14</t>
  </si>
  <si>
    <t>ОАО "Родина"</t>
  </si>
  <si>
    <t>632726, Новосибирская область, Чистоозерный район, с. Елизаветинка</t>
  </si>
  <si>
    <t>Куринный Н.И.</t>
  </si>
  <si>
    <t>Федосихин Е.В.</t>
  </si>
  <si>
    <t>42-14</t>
  </si>
  <si>
    <t>Администрация Прибрежного сельсовета</t>
  </si>
  <si>
    <t>632702, Новосибирская область, чистоозерный район, с. Новопокровка, ул. Школьная, 24</t>
  </si>
  <si>
    <t>Вайгант Ю.Ю.</t>
  </si>
  <si>
    <t>Ромашова Т.В.</t>
  </si>
  <si>
    <t>Администрация Ишимского сельсовета</t>
  </si>
  <si>
    <t>632723, Новосибирская область, Чистоозерный район, с. Ишимская, ул. Садовая, 1</t>
  </si>
  <si>
    <t>Попов В.Н.</t>
  </si>
  <si>
    <t>Кононенко Г.Д.</t>
  </si>
  <si>
    <t>01-15</t>
  </si>
  <si>
    <t>МКУК "Троицкий КДЦ"</t>
  </si>
  <si>
    <t>632729, Новосибирская область, Чистоозерный район, с.Троицк, ул. Центральная, 36</t>
  </si>
  <si>
    <t>Семиренко Л.В.</t>
  </si>
  <si>
    <t xml:space="preserve"> Риттер И.А.</t>
  </si>
  <si>
    <t>632720, Новосибирская область, р.п. Чистоозерное, ул Кооперативная</t>
  </si>
  <si>
    <t>Мухамедчанов И.Н.</t>
  </si>
  <si>
    <t>Трехонин А.В.</t>
  </si>
  <si>
    <t>МКУ"Центр помощи семье и детям"</t>
  </si>
  <si>
    <t>632720, Новосибирская область, Чистоозерный р-н, д. Очкино, ул. 50 лет Октября 67</t>
  </si>
  <si>
    <t>Коровина Г.В.</t>
  </si>
  <si>
    <t>Голубева О.Н.</t>
  </si>
  <si>
    <t>07-15</t>
  </si>
  <si>
    <t>ООО "Варваровское ЖКХ"</t>
  </si>
  <si>
    <t>632729, Новосибирская обл., Чистоозерный р-н, с. Варваровка</t>
  </si>
  <si>
    <t>Леоненко А.В.</t>
  </si>
  <si>
    <t>Крышка Т.М.</t>
  </si>
  <si>
    <t>08-15</t>
  </si>
  <si>
    <t>МУП ЖКХ "Павловское"</t>
  </si>
  <si>
    <t>632722, Новосибирская область, Чистоозерный район, с. Павловка, ул. Проселочная 4.</t>
  </si>
  <si>
    <t>Миллер Л.Э.</t>
  </si>
  <si>
    <t>Марга В.В.</t>
  </si>
  <si>
    <t>09-15</t>
  </si>
  <si>
    <t>Колхоз "Польяновский"</t>
  </si>
  <si>
    <t>632724, Новосибирская область, Чистоозерный район, с Польяново, ул. 60 лет Октября, 2</t>
  </si>
  <si>
    <t xml:space="preserve">Уколов С.П. </t>
  </si>
  <si>
    <t>ЛЕОНЕНКО И.М.</t>
  </si>
  <si>
    <t>632700, Новосибирская область, Чистоозерный район, с. Шипицино, ул. Редько, 65</t>
  </si>
  <si>
    <t>Измайлова Н.В.</t>
  </si>
  <si>
    <t>Макаркина Г.Д.</t>
  </si>
  <si>
    <t>МКОУ "Чистоозерная СОШ №2"</t>
  </si>
  <si>
    <t>632720, Новосибирская область, р.п. Чистоозерное, ул. Покрышкина, 14</t>
  </si>
  <si>
    <t>Руденко О.А.</t>
  </si>
  <si>
    <t>12-15</t>
  </si>
  <si>
    <t>МКУК "Шипицинский КДЦ"</t>
  </si>
  <si>
    <t>632700, Новосибирская область, Чистоозерный район, с. Шипицино, ул. Редько, 63</t>
  </si>
  <si>
    <t>Золотченко Л.А.</t>
  </si>
  <si>
    <t>Вежновец О.В.</t>
  </si>
  <si>
    <t>13-15</t>
  </si>
  <si>
    <t>МОУ Новопесчанская СОШ</t>
  </si>
  <si>
    <t>632728, Новосибирская область, Чистоозерный район, с. Новопесчаное, ул. Молодежная, 2</t>
  </si>
  <si>
    <t>Кольяк И.В</t>
  </si>
  <si>
    <t>Полуэктова О.В.</t>
  </si>
  <si>
    <t>632720, Новосибирская область, р.п. Чистоозерное, ул. Яковлева, 28</t>
  </si>
  <si>
    <t>Кобылянец А.В.</t>
  </si>
  <si>
    <t>Турабова М.А.</t>
  </si>
  <si>
    <t>Администрация Чистоозерного района</t>
  </si>
  <si>
    <t>632720, Новосибирская область, р.п. Чистоозерное, ул. Покрышкина, 11</t>
  </si>
  <si>
    <t>Аппель А.В.</t>
  </si>
  <si>
    <t>Усова В.Н.</t>
  </si>
  <si>
    <t>17-16</t>
  </si>
  <si>
    <t>ОАО "Романовское Агро"</t>
  </si>
  <si>
    <t>632705, Новосибирская область, Чистоозерный район, с. Романовка</t>
  </si>
  <si>
    <t>Платошечкин А.В.</t>
  </si>
  <si>
    <t>Молодов М.В.</t>
  </si>
  <si>
    <t>19-16</t>
  </si>
  <si>
    <t>632720, Новосибирская область, р.п. Чистоозерное, ул. Победы, 9</t>
  </si>
  <si>
    <t>Ильюшенко С.А.</t>
  </si>
  <si>
    <t>Эйхлер Е.В.</t>
  </si>
  <si>
    <t>20-16</t>
  </si>
  <si>
    <t>МКУК "Чистоозерный МСКЦ"</t>
  </si>
  <si>
    <t>632720, Новосибирская область, р.п. Чистоозерное, ул. Ленина, 3</t>
  </si>
  <si>
    <t>Кривова Г.А</t>
  </si>
  <si>
    <t>Климонтова Г.Я.</t>
  </si>
  <si>
    <t>21-16</t>
  </si>
  <si>
    <t>ООО "Комхоз"</t>
  </si>
  <si>
    <t>632720, Новосибирская область, р.п. Чистоозерное, ул. Яковлева</t>
  </si>
  <si>
    <t>Пышная Л.А.</t>
  </si>
  <si>
    <t>Ведерин С.Н.</t>
  </si>
  <si>
    <t>22-16</t>
  </si>
  <si>
    <t>МКУК "Чистоозерный краеведческий музей"</t>
  </si>
  <si>
    <t>632720, Новосибирская область, р.п. Чистоозерное, ул. Дзержинского, 1</t>
  </si>
  <si>
    <t>Панченко И.Ф.</t>
  </si>
  <si>
    <t>Мартыненко А.С.</t>
  </si>
  <si>
    <t>23-16</t>
  </si>
  <si>
    <t>МКДОУ Новопокровский д.с.</t>
  </si>
  <si>
    <t>632702, Новосибирская область, Чистоозерный район, с. Новопокровка, ул. Школьная, 19</t>
  </si>
  <si>
    <t>Исенова Г.Б.</t>
  </si>
  <si>
    <t>Спиридонова С.А.</t>
  </si>
  <si>
    <t>24-16</t>
  </si>
  <si>
    <t>ОАО "Орловское"</t>
  </si>
  <si>
    <t>Семин А.А.</t>
  </si>
  <si>
    <t>25-16</t>
  </si>
  <si>
    <t>Администрация р.п. Чистоозерное</t>
  </si>
  <si>
    <t>632720, Новосибирская область, р.п. Чистоозерное, Ленина, 8</t>
  </si>
  <si>
    <t>Черкасов С.А.</t>
  </si>
  <si>
    <t>26-16</t>
  </si>
  <si>
    <t>ОАО "Шипицино"</t>
  </si>
  <si>
    <t>632700, Новосибирская область, Чистоозернгый район, с. Шипицино</t>
  </si>
  <si>
    <t>Фрилин А.А.</t>
  </si>
  <si>
    <t>Таранин Р.В.</t>
  </si>
  <si>
    <t>27-16</t>
  </si>
  <si>
    <t>ФКУ ИК-15 ГУФСИН России по Новосибирской области</t>
  </si>
  <si>
    <t>Пугачев Е.А.</t>
  </si>
  <si>
    <t>Чибиряк О.В.</t>
  </si>
  <si>
    <t>МКУК "Чистоозерный КДЦ"</t>
  </si>
  <si>
    <t xml:space="preserve">632720, Новосибирская область, Чистоозерный район, р.п. Чистоозерное, ул. 50 лет </t>
  </si>
  <si>
    <t>Иванова Ю.В.</t>
  </si>
  <si>
    <t>Свириденко Л.Н.</t>
  </si>
  <si>
    <t>29-16</t>
  </si>
  <si>
    <t>МКОУ Журавская СОШ</t>
  </si>
  <si>
    <t>632715, Новосибирская область, Чистоозерный район, с. Журавка, ул. Центральная, 39в</t>
  </si>
  <si>
    <t>Салахова Н.Н.</t>
  </si>
  <si>
    <t>Прохоренко Т.Г.</t>
  </si>
  <si>
    <t>Администрация Павловского сельсовета</t>
  </si>
  <si>
    <t>632722, Новосибирская область, Чистоозерный район, с. Павловка, ул. Проселочная, 4</t>
  </si>
  <si>
    <t>Алешина Л.П.</t>
  </si>
  <si>
    <t>31-16</t>
  </si>
  <si>
    <t>ОАО "Чистоозерный плодопитомник"</t>
  </si>
  <si>
    <t>Зейдер А.В.</t>
  </si>
  <si>
    <t>Волохин А.</t>
  </si>
  <si>
    <t>632709, Новосибирская область, Чистоозерный район, д. Орловка, ул. Первомайская, д. 32</t>
  </si>
  <si>
    <t>Громова М.А.</t>
  </si>
  <si>
    <t>33-16</t>
  </si>
  <si>
    <t>ОАО "Прибрежное"</t>
  </si>
  <si>
    <t>632702, Новосибирская область, Чистоозерный район, с. Новопокровка</t>
  </si>
  <si>
    <t>Якушов Ф.Н.</t>
  </si>
  <si>
    <t>Каменев Р.В.</t>
  </si>
  <si>
    <t>34-16</t>
  </si>
  <si>
    <t>ОАО "Павловское"</t>
  </si>
  <si>
    <t>632722, Новосибирская область, Чистоозерный район, с. Павловка</t>
  </si>
  <si>
    <t>Клименко А.П.</t>
  </si>
  <si>
    <t>Соснина Е.А</t>
  </si>
  <si>
    <t>01-17</t>
  </si>
  <si>
    <t>МКДОУ Табулгинский д/с</t>
  </si>
  <si>
    <t>632710, Новосибирская область, Чистоозерный район, п. Табулга, ул. Школьная, 11</t>
  </si>
  <si>
    <t>Литвинова Н.В.</t>
  </si>
  <si>
    <t>Громова М.С.</t>
  </si>
  <si>
    <t>02-17</t>
  </si>
  <si>
    <t>МКДОУ д.с. Светлячок</t>
  </si>
  <si>
    <t>632720, Новосибирская область, р.п. Чистоозерное, ул. Крупской, 10</t>
  </si>
  <si>
    <t>Битюцкая С.А.</t>
  </si>
  <si>
    <t>Баум В.А.</t>
  </si>
  <si>
    <t>03-17</t>
  </si>
  <si>
    <t>МКОУ Шипицинская СОШ</t>
  </si>
  <si>
    <t>632700, Новосибирская область, Чистоозерный район, с. Шипицино, ул. Редько, 16</t>
  </si>
  <si>
    <t>Таратонова С.Ф.</t>
  </si>
  <si>
    <t>Винтер И.Ю.</t>
  </si>
  <si>
    <t>04-17</t>
  </si>
  <si>
    <t>МКДОУ Шипицинский д/с Тополек</t>
  </si>
  <si>
    <t>632700, Новосибирская область, Чистоозерный район, с. Шипицино, ул. Редько, 59</t>
  </si>
  <si>
    <t>Желтовская Е.И.</t>
  </si>
  <si>
    <t>Пятница Г.А.</t>
  </si>
  <si>
    <t>05-17</t>
  </si>
  <si>
    <t>МКДОУ д.с. Солнышко</t>
  </si>
  <si>
    <t>632720, Новосибирская область, р.п. Чистоозерное, ул. Маяковского, д. 83а</t>
  </si>
  <si>
    <t>Ярошенко Н.В.</t>
  </si>
  <si>
    <t>Короед Е.А.</t>
  </si>
  <si>
    <t>06-17</t>
  </si>
  <si>
    <t>МКДОУ Романовский д/с</t>
  </si>
  <si>
    <t>632705, Новосибирская область, Чистоозерный район, с. Романовка, ул. Центральная, д. 46</t>
  </si>
  <si>
    <t>Баум О.В.</t>
  </si>
  <si>
    <t>Абдылдабекова Ж.К.</t>
  </si>
  <si>
    <t>07-17</t>
  </si>
  <si>
    <t>МКОУ Мироновская ООШ</t>
  </si>
  <si>
    <t>632722, Новосибирская область, Чистоозерный район, с. Мироновка, ул. Швачко, 14</t>
  </si>
  <si>
    <t>Пимшина О.К.</t>
  </si>
  <si>
    <t>Красюк Д.Г.</t>
  </si>
  <si>
    <t>08-17</t>
  </si>
  <si>
    <t>МКДОУ Новокрасненский д.с.</t>
  </si>
  <si>
    <t>632723, Новосибирская область, Чистоозерный район, с. Новокрасное, ул. Молодежная, 37</t>
  </si>
  <si>
    <t>Шиц Н.И.</t>
  </si>
  <si>
    <t>Бабюк Д.В.</t>
  </si>
  <si>
    <t>09-17</t>
  </si>
  <si>
    <t>МКОУ Троицкая СОШ</t>
  </si>
  <si>
    <t>632727, Новосибирская область, Чистоозерный район, с. Троицкое, ул. 60 лет Октября, 4</t>
  </si>
  <si>
    <t>Ликоровская Е.Н.</t>
  </si>
  <si>
    <t>Калабина Е.Н.</t>
  </si>
  <si>
    <t>10-17</t>
  </si>
  <si>
    <t>МКУ "Журавский СОК"</t>
  </si>
  <si>
    <t>Мерзлов Е.А.</t>
  </si>
  <si>
    <t>Прокопьев А.В.</t>
  </si>
  <si>
    <t>11-17</t>
  </si>
  <si>
    <t>ООО "Тех-Сервис"</t>
  </si>
  <si>
    <t>Копылов Н.И</t>
  </si>
  <si>
    <t>Андреев А.А.</t>
  </si>
  <si>
    <t>12-17</t>
  </si>
  <si>
    <t>ОАО "Чистоозерная СМУ"</t>
  </si>
  <si>
    <t>Яцышин В.П.</t>
  </si>
  <si>
    <t>13-17</t>
  </si>
  <si>
    <t>ООО "Малахит"</t>
  </si>
  <si>
    <t>Гришин П.Ф</t>
  </si>
  <si>
    <t>14-17</t>
  </si>
  <si>
    <t>МКОУ Елизаветинская СОШ</t>
  </si>
  <si>
    <t>632726, Новосибирская область, Чистоозерный район, с. Елизаветинка, ул. Центральная, 55</t>
  </si>
  <si>
    <t>Литвинов В.В.</t>
  </si>
  <si>
    <t>Сыздыков Д.Х.</t>
  </si>
  <si>
    <t>15-17</t>
  </si>
  <si>
    <t>МКДОУ Варваровский д.с.</t>
  </si>
  <si>
    <t>632729, Новосибирская область, Чистоозерный район, с. Варваровка, ул. Молодежная, 29</t>
  </si>
  <si>
    <t>Кулиева Н.А.</t>
  </si>
  <si>
    <t>Нагоричная В.И.</t>
  </si>
  <si>
    <t>16-17</t>
  </si>
  <si>
    <t>МКОУ Варваровская СОШ</t>
  </si>
  <si>
    <t>Горохова К.А.</t>
  </si>
  <si>
    <t>Ивченко В.И.</t>
  </si>
  <si>
    <t>17-17</t>
  </si>
  <si>
    <t>21.02.207</t>
  </si>
  <si>
    <t>МКОУ Табулгинская СОШ</t>
  </si>
  <si>
    <t>632710, Новосибирская область, Чистоозерный район, п. Табулга, ул. Школьная, 24</t>
  </si>
  <si>
    <t>Сирота С.П.</t>
  </si>
  <si>
    <t>Чебиряк Н.П.</t>
  </si>
  <si>
    <t>18-17</t>
  </si>
  <si>
    <t>МКОУ Покровская ООШ</t>
  </si>
  <si>
    <t>632711, Новосибирская область, Чистоозерный район, с. Покровка, ул. Школьная, 4а</t>
  </si>
  <si>
    <t>Куц Г.В.</t>
  </si>
  <si>
    <t>Готовщик Н.В.</t>
  </si>
  <si>
    <t>МКОУ Новокрасненская СОШ</t>
  </si>
  <si>
    <t>632723, Новосибирская область, Чистоозерный район, с. Новокрасное, ул. Молодежная, 35</t>
  </si>
  <si>
    <t>Иващенко Г.Н.</t>
  </si>
  <si>
    <t>Гамза Л.М.</t>
  </si>
  <si>
    <t>21-17</t>
  </si>
  <si>
    <t>МКДОУ Троицкий д/с</t>
  </si>
  <si>
    <t>632727, Новосибирская область, Чистоозерный район, с. Троицкое, ул. 60 лет Октября, 8</t>
  </si>
  <si>
    <t>Андреева Н.В.</t>
  </si>
  <si>
    <t>Самотохина Л.Н.</t>
  </si>
  <si>
    <t>23-17</t>
  </si>
  <si>
    <t>МКОУ Ольгинская ООШ</t>
  </si>
  <si>
    <t>632725, Новосибирская область, Чистоозерный район, с. Ольгино, ул. Черниговка, 1</t>
  </si>
  <si>
    <t>Оноприенко Т.П.</t>
  </si>
  <si>
    <t>Куринная Н.Е.</t>
  </si>
  <si>
    <t>24-17</t>
  </si>
  <si>
    <t>ОАО "Чистоозерное ХПП"</t>
  </si>
  <si>
    <t>Каменев О.А.</t>
  </si>
  <si>
    <t>Зайцева Р.С.</t>
  </si>
  <si>
    <t>25-17</t>
  </si>
  <si>
    <t>МКДОУ Журавский детский сад "Журавлик"</t>
  </si>
  <si>
    <t>632715, Новосибирская область, Чистоозерный район, с. Журавка, ул. Морозова, 48</t>
  </si>
  <si>
    <t>Авдошкина Л.Н.</t>
  </si>
  <si>
    <t>Рыжкова Н.Н.</t>
  </si>
  <si>
    <t>26-17</t>
  </si>
  <si>
    <t>МКОУ Озерная ООШ</t>
  </si>
  <si>
    <t>632710, Новосибирская область, Чистоозерный район, с. Озерное, пер. Школьный, 1</t>
  </si>
  <si>
    <t>Худинша О.М.</t>
  </si>
  <si>
    <t>Мицура И.П.</t>
  </si>
  <si>
    <t>27-17</t>
  </si>
  <si>
    <t>МКОУ ЧООШ (вечерняя)</t>
  </si>
  <si>
    <t>632720, Новосибирская область, р.п. Чистоозерное, ул. Ленина, 31</t>
  </si>
  <si>
    <t>Черкасова Н.С.</t>
  </si>
  <si>
    <t>Кириенко И.Н.</t>
  </si>
  <si>
    <t>28-17</t>
  </si>
  <si>
    <t>МУП "Коммунальное хозяйство Чистоозерного района Новосибирской области"</t>
  </si>
  <si>
    <t>632720, Новосибирская область, р.п. Чистоозерное,</t>
  </si>
  <si>
    <t>Балагин И.А.</t>
  </si>
  <si>
    <t>29-17</t>
  </si>
  <si>
    <t>МКОУ "Барабо-Юдинская СОШ"</t>
  </si>
  <si>
    <t>632701,Новосибирская область, Чистоозерный район, с. Барабо-Юдино ул. Школьная, 28</t>
  </si>
  <si>
    <t>П.Д. Золотченко</t>
  </si>
  <si>
    <t>Т.В. Майбурова</t>
  </si>
  <si>
    <t>30-17</t>
  </si>
  <si>
    <t>МКОУ "Чистоозерная СОШ №1"</t>
  </si>
  <si>
    <t>632720,Новосибирская область ,р.п. Чистоозерное ул. 50 лет Октября, 9</t>
  </si>
  <si>
    <t>1</t>
  </si>
  <si>
    <t>О.В. Спеченко</t>
  </si>
  <si>
    <t>Ю.А. Зенкова</t>
  </si>
  <si>
    <t>31-17</t>
  </si>
  <si>
    <t>МКОУ ДО ДЮСШ Чистооозерного района</t>
  </si>
  <si>
    <t>63272,Новосибирская область,Чистоозерный район,р.п. Чистоозерное ул. Ленина, 10</t>
  </si>
  <si>
    <t>Т.Н. Митина</t>
  </si>
  <si>
    <t xml:space="preserve">Е.А. Сыздыкова </t>
  </si>
  <si>
    <t>МКОУ ДОД ДДТ</t>
  </si>
  <si>
    <t>632720, Новосибирская область, р.п. Чистоозерное, ул. Маяковского, 68</t>
  </si>
  <si>
    <t>01-18</t>
  </si>
  <si>
    <t>Ланг Л.А.</t>
  </si>
  <si>
    <t>Зарубина Т. В.</t>
  </si>
  <si>
    <t>02-18</t>
  </si>
  <si>
    <t>МКОУ "Новокулындинская СОШ"</t>
  </si>
  <si>
    <t>632711, Новосибирская область,Чистоозерный район, с. Новая Кулында, ул. Центральная, 26а</t>
  </si>
  <si>
    <t>Лукашова А.А.</t>
  </si>
  <si>
    <t>Беккер Е.И.</t>
  </si>
  <si>
    <t>03-18</t>
  </si>
  <si>
    <t>Райпотребсоюз</t>
  </si>
  <si>
    <t>632720, Новосибирская область, р.п. Чистоозерное, ул Покрышкина, 4</t>
  </si>
  <si>
    <t>Швейцер А.Э.</t>
  </si>
  <si>
    <t>Колмакова М.А.</t>
  </si>
  <si>
    <t>04-18</t>
  </si>
  <si>
    <t>МКУК "Варваровский КДЦ"</t>
  </si>
  <si>
    <t>632729, Новосибирская область, Чистоозерный район, с. Варваровка, ул. Центральная, 33</t>
  </si>
  <si>
    <t>Семилетко Т.А.</t>
  </si>
  <si>
    <t>Клименко Н.И.</t>
  </si>
  <si>
    <t>05-18</t>
  </si>
  <si>
    <t>МКУК "Павловский КДЦ"</t>
  </si>
  <si>
    <t>632722, Новосибирская область, Чистоозерный район, с. Павловка, ул. Проселочная, 6</t>
  </si>
  <si>
    <t>Ахтянова Т.О.</t>
  </si>
  <si>
    <t>Сергиенко Н.А.</t>
  </si>
  <si>
    <t>06-18</t>
  </si>
  <si>
    <t>МКУК "Новопокровский КДЦ"</t>
  </si>
  <si>
    <t>632715, Новосибирская область, Чистоозерный район, с. Новопокровка, ул. Центральная 27</t>
  </si>
  <si>
    <t>Хабарова Н.А.</t>
  </si>
  <si>
    <t>Фролова Л.В.</t>
  </si>
  <si>
    <t>МКУК "Ишимский КДЦ"</t>
  </si>
  <si>
    <t>08-18</t>
  </si>
  <si>
    <t>МКУК "Романовский КДЦ"</t>
  </si>
  <si>
    <t xml:space="preserve">632705, Новосибирская область, Чистоозерный район, с. Романовка, ул. </t>
  </si>
  <si>
    <t>Фельзина Л.И.</t>
  </si>
  <si>
    <t>09-18</t>
  </si>
  <si>
    <t>МКУК "Ольгинский КДЦ"</t>
  </si>
  <si>
    <t>632725, Новосибирская область, Чистоозерный район, с. Ольгино, ул. Черниговка, 7</t>
  </si>
  <si>
    <t>Ильющенко В.Г.</t>
  </si>
  <si>
    <t>Марга Е.В.</t>
  </si>
  <si>
    <t>10-18</t>
  </si>
  <si>
    <t>МКУК "Новокулындинский КДЦ"</t>
  </si>
  <si>
    <t>632711, Новосибирская область, Чистоозерный район, с. Новая Кулында, ул. Зеленая, 18</t>
  </si>
  <si>
    <t>Шестенко А.Н.</t>
  </si>
  <si>
    <t>Ефимович Н.В.</t>
  </si>
  <si>
    <t>МКУ "Центр бухгалтерского и материально-технического обеспечения"</t>
  </si>
  <si>
    <t>МКУ "Информационно-методический центр"</t>
  </si>
  <si>
    <t>11-18</t>
  </si>
  <si>
    <t>12-18</t>
  </si>
  <si>
    <t>МКУК" Орловский КДЦ"</t>
  </si>
  <si>
    <t>13-18</t>
  </si>
  <si>
    <t>Т.Г. Мугудинова</t>
  </si>
  <si>
    <t>В.В.Комиссарова</t>
  </si>
  <si>
    <t>14-18</t>
  </si>
  <si>
    <t>15-18</t>
  </si>
  <si>
    <t>16-18</t>
  </si>
  <si>
    <t>17-18</t>
  </si>
  <si>
    <t>ГБУ НСО "Управление ветеренарии Чистоозёрного района НСО"</t>
  </si>
  <si>
    <t>Зарубина Т.В.</t>
  </si>
  <si>
    <t>18-18</t>
  </si>
  <si>
    <t>Тюрина А.В.</t>
  </si>
  <si>
    <t>02-19</t>
  </si>
  <si>
    <t>Эйрих В.В.</t>
  </si>
  <si>
    <t>03-19</t>
  </si>
  <si>
    <t>04-19</t>
  </si>
  <si>
    <t>05-19</t>
  </si>
  <si>
    <t>06-19</t>
  </si>
  <si>
    <t>07-19</t>
  </si>
  <si>
    <t>ИП Туркина Н.Б.</t>
  </si>
  <si>
    <t>632720, Новосибирская область, р.п. Чистоозерное, ул. Покрышкина</t>
  </si>
  <si>
    <t>Туркина Н.Б.</t>
  </si>
  <si>
    <t>ИП Копылов Н.И.</t>
  </si>
  <si>
    <t>632720, Новосибирская область, р.п. Чистоозерное, ул. Садовая</t>
  </si>
  <si>
    <t>Копылов Н.И.</t>
  </si>
  <si>
    <t>МУП "УК ЖКХ" р.п. Чистоозерное</t>
  </si>
  <si>
    <t>632720, Новосибирская область, р.п. Чистоозерное, ул. М. Горького</t>
  </si>
  <si>
    <t>Мустафа В.В.</t>
  </si>
  <si>
    <t>ИП Яковлев В.В.</t>
  </si>
  <si>
    <t>632720, Новосибирская область, р.п. Чистоозерное, ул. Крупской</t>
  </si>
  <si>
    <t>Яковлев В.В.</t>
  </si>
  <si>
    <t>08-19</t>
  </si>
  <si>
    <t>ИП глава КФХ Савин А.Н.</t>
  </si>
  <si>
    <t>Савин А.Н.</t>
  </si>
  <si>
    <t>09-19</t>
  </si>
  <si>
    <t>ГБУЗ НСО "Чистоозерная ЦРБ"</t>
  </si>
  <si>
    <t>632720, Новосибирская область, р.п. Чистоозерное, ул. Зонова, 6</t>
  </si>
  <si>
    <t>Зимин А.В.</t>
  </si>
  <si>
    <t>Тимошенко О.Н.</t>
  </si>
  <si>
    <t>10-19</t>
  </si>
  <si>
    <t>ИП Хроменко Н.Н.</t>
  </si>
  <si>
    <t>Хроменко Н.Н.</t>
  </si>
  <si>
    <t>11-19</t>
  </si>
  <si>
    <t>12-19</t>
  </si>
  <si>
    <t>МКОУ Чистоозерная СОШ№3"</t>
  </si>
  <si>
    <t>11861,25</t>
  </si>
  <si>
    <t>Матвеева В.П.</t>
  </si>
  <si>
    <t>13-19</t>
  </si>
  <si>
    <t>14-19</t>
  </si>
  <si>
    <t>15-19</t>
  </si>
  <si>
    <t>16-19</t>
  </si>
  <si>
    <t xml:space="preserve">632723, Новосибирская область, Чистоозерный район, с. Новокрасное, ул. Центральная, 49 </t>
  </si>
  <si>
    <t>17-19</t>
  </si>
  <si>
    <t>Клименко И.П..</t>
  </si>
  <si>
    <t>18-19</t>
  </si>
  <si>
    <t>19-19</t>
  </si>
  <si>
    <t>М.С. Черкасова</t>
  </si>
  <si>
    <t>М.Н. Сагалбаева</t>
  </si>
  <si>
    <t>Юхлина А.Н.</t>
  </si>
  <si>
    <t>20-19</t>
  </si>
  <si>
    <t>А.В. Бессмертная</t>
  </si>
  <si>
    <t>Р.К. Малыхина</t>
  </si>
  <si>
    <t>МКУК "Централизованная библиотечная система" Чистоозерного района Новосибирской области</t>
  </si>
  <si>
    <t>О.В. Бондарь</t>
  </si>
  <si>
    <t>В.В. Василенко</t>
  </si>
  <si>
    <t>21-19</t>
  </si>
  <si>
    <t>22-19</t>
  </si>
  <si>
    <t>В.Г. Чумак</t>
  </si>
  <si>
    <t>23-19</t>
  </si>
  <si>
    <t>МКУ КЦСОН Чистоозерного района</t>
  </si>
  <si>
    <t>Исенова О.А.</t>
  </si>
  <si>
    <t>Администрация Шипицынского сельсовета</t>
  </si>
  <si>
    <t>24-19</t>
  </si>
  <si>
    <t>25-19</t>
  </si>
  <si>
    <t>26-19</t>
  </si>
  <si>
    <t>20.12,2019</t>
  </si>
  <si>
    <t>ГКУ НСО ЦЗН Чистоозерного района</t>
  </si>
  <si>
    <t>А.И. Козлова</t>
  </si>
  <si>
    <t>27-19</t>
  </si>
  <si>
    <t>Тилипенко П.П.</t>
  </si>
  <si>
    <t>28-19</t>
  </si>
  <si>
    <t>Васина Л.А.</t>
  </si>
  <si>
    <t>Попова Н.А.</t>
  </si>
  <si>
    <t>29-19</t>
  </si>
  <si>
    <t>МКОУ Орловская СОШ</t>
  </si>
  <si>
    <t>Недоруева И.А.</t>
  </si>
  <si>
    <t>30-19</t>
  </si>
  <si>
    <t>Ясаков А.П.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</si>
</sst>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0"/>
      <name val="Arial Cyr"/>
      <charset val="204"/>
    </font>
    <font>
      <b/>
      <u/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sz val="12"/>
      <name val="Arial Cyr"/>
      <charset val="204"/>
    </font>
    <font>
      <sz val="10"/>
      <color indexed="43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top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14" fontId="0" fillId="0" borderId="0" xfId="0" applyNumberFormat="1" applyBorder="1" applyAlignment="1" applyProtection="1">
      <alignment horizontal="righ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14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/>
    <xf numFmtId="0" fontId="5" fillId="2" borderId="2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4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3" fillId="0" borderId="0" xfId="0" applyFont="1" applyAlignment="1" applyProtection="1">
      <alignment horizontal="center" vertical="top" wrapText="1"/>
      <protection locked="0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" fontId="0" fillId="0" borderId="1" xfId="0" applyNumberFormat="1" applyBorder="1" applyProtection="1">
      <protection hidden="1"/>
    </xf>
    <xf numFmtId="1" fontId="0" fillId="3" borderId="1" xfId="0" applyNumberFormat="1" applyFill="1" applyBorder="1" applyAlignment="1" applyProtection="1">
      <alignment horizontal="center"/>
      <protection hidden="1"/>
    </xf>
    <xf numFmtId="1" fontId="6" fillId="4" borderId="0" xfId="0" applyNumberFormat="1" applyFont="1" applyFill="1" applyAlignment="1" applyProtection="1">
      <alignment horizontal="right" vertical="top"/>
      <protection hidden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top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Protection="1">
      <protection hidden="1"/>
    </xf>
    <xf numFmtId="2" fontId="3" fillId="0" borderId="1" xfId="0" applyNumberFormat="1" applyFont="1" applyBorder="1" applyProtection="1">
      <protection hidden="1"/>
    </xf>
    <xf numFmtId="0" fontId="8" fillId="0" borderId="0" xfId="0" applyFont="1" applyProtection="1">
      <protection locked="0"/>
    </xf>
    <xf numFmtId="14" fontId="0" fillId="0" borderId="1" xfId="0" applyNumberForma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0" fontId="5" fillId="0" borderId="1" xfId="0" applyFont="1" applyFill="1" applyBorder="1"/>
    <xf numFmtId="0" fontId="5" fillId="2" borderId="1" xfId="0" applyFont="1" applyFill="1" applyBorder="1"/>
    <xf numFmtId="0" fontId="9" fillId="4" borderId="1" xfId="0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horizontal="left" vertical="justify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right"/>
    </xf>
    <xf numFmtId="1" fontId="0" fillId="0" borderId="1" xfId="0" applyNumberFormat="1" applyFont="1" applyBorder="1" applyProtection="1">
      <protection hidden="1"/>
    </xf>
    <xf numFmtId="2" fontId="0" fillId="0" borderId="1" xfId="0" applyNumberFormat="1" applyFont="1" applyBorder="1" applyProtection="1">
      <protection hidden="1"/>
    </xf>
    <xf numFmtId="1" fontId="0" fillId="3" borderId="1" xfId="0" applyNumberFormat="1" applyFont="1" applyFill="1" applyBorder="1" applyAlignment="1" applyProtection="1">
      <alignment horizontal="center"/>
      <protection hidden="1"/>
    </xf>
    <xf numFmtId="1" fontId="3" fillId="0" borderId="1" xfId="0" applyNumberFormat="1" applyFont="1" applyBorder="1" applyProtection="1">
      <protection hidden="1"/>
    </xf>
    <xf numFmtId="1" fontId="3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12" fillId="0" borderId="1" xfId="0" applyFont="1" applyBorder="1" applyAlignment="1">
      <alignment horizontal="center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Fill="1" applyBorder="1" applyAlignment="1">
      <alignment wrapText="1"/>
    </xf>
    <xf numFmtId="0" fontId="0" fillId="0" borderId="0" xfId="0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14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top" wrapText="1"/>
      <protection locked="0"/>
    </xf>
    <xf numFmtId="1" fontId="13" fillId="0" borderId="1" xfId="0" applyNumberFormat="1" applyFont="1" applyBorder="1" applyAlignment="1" applyProtection="1">
      <alignment horizontal="center" vertical="center" wrapText="1"/>
      <protection locked="0"/>
    </xf>
    <xf numFmtId="2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5" borderId="1" xfId="0" applyNumberFormat="1" applyFont="1" applyFill="1" applyBorder="1" applyAlignment="1" applyProtection="1">
      <alignment horizontal="left" vertical="center" wrapText="1"/>
      <protection locked="0"/>
    </xf>
    <xf numFmtId="14" fontId="13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5" borderId="1" xfId="0" applyNumberFormat="1" applyFont="1" applyFill="1" applyBorder="1" applyAlignment="1" applyProtection="1">
      <alignment horizontal="left" vertical="top" wrapText="1"/>
      <protection locked="0"/>
    </xf>
    <xf numFmtId="1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1" xfId="0" applyNumberFormat="1" applyFont="1" applyFill="1" applyBorder="1" applyAlignment="1" applyProtection="1">
      <alignment horizontal="center" vertical="center"/>
      <protection locked="0"/>
    </xf>
    <xf numFmtId="1" fontId="13" fillId="0" borderId="1" xfId="0" applyNumberFormat="1" applyFont="1" applyFill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2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top"/>
      <protection locked="0"/>
    </xf>
    <xf numFmtId="14" fontId="13" fillId="0" borderId="1" xfId="0" applyNumberFormat="1" applyFont="1" applyBorder="1" applyAlignment="1" applyProtection="1">
      <alignment horizontal="left" vertical="top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top"/>
      <protection locked="0"/>
    </xf>
    <xf numFmtId="0" fontId="13" fillId="0" borderId="1" xfId="0" applyFont="1" applyBorder="1" applyAlignment="1" applyProtection="1">
      <alignment horizontal="left" vertical="top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14" fontId="14" fillId="5" borderId="1" xfId="0" applyNumberFormat="1" applyFont="1" applyFill="1" applyBorder="1" applyAlignment="1" applyProtection="1">
      <alignment horizontal="left" vertical="center" wrapText="1"/>
      <protection locked="0"/>
    </xf>
    <xf numFmtId="1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1" xfId="0" applyNumberFormat="1" applyFont="1" applyFill="1" applyBorder="1" applyAlignment="1" applyProtection="1">
      <alignment horizontal="left" vertical="top" wrapText="1"/>
      <protection locked="0"/>
    </xf>
    <xf numFmtId="1" fontId="14" fillId="5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14" fontId="15" fillId="0" borderId="1" xfId="0" applyNumberFormat="1" applyFont="1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1" fontId="1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NumberFormat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49" fontId="17" fillId="0" borderId="1" xfId="0" applyNumberFormat="1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top" wrapText="1"/>
      <protection locked="0"/>
    </xf>
    <xf numFmtId="2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top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B952"/>
  <sheetViews>
    <sheetView tabSelected="1" zoomScale="85" zoomScaleNormal="85" zoomScaleSheetLayoutView="100" workbookViewId="0">
      <pane ySplit="8" topLeftCell="A147" activePane="bottomLeft" state="frozenSplit"/>
      <selection pane="bottomLeft" activeCell="A133" sqref="A133:XFD133"/>
    </sheetView>
  </sheetViews>
  <sheetFormatPr defaultRowHeight="12.75"/>
  <cols>
    <col min="1" max="1" width="8.5703125" style="16" customWidth="1"/>
    <col min="2" max="2" width="11.28515625" style="17" customWidth="1"/>
    <col min="3" max="3" width="11" style="17" customWidth="1"/>
    <col min="4" max="4" width="10.7109375" style="17" customWidth="1"/>
    <col min="5" max="5" width="26" style="5" customWidth="1"/>
    <col min="6" max="6" width="17.85546875" style="5" customWidth="1"/>
    <col min="7" max="7" width="12.42578125" style="4" customWidth="1"/>
    <col min="8" max="8" width="9.85546875" style="4" customWidth="1"/>
    <col min="9" max="9" width="9.140625" style="4"/>
    <col min="10" max="10" width="12.42578125" style="4" customWidth="1"/>
    <col min="11" max="11" width="9.5703125" style="4" customWidth="1"/>
    <col min="12" max="12" width="17.85546875" style="4" customWidth="1"/>
    <col min="13" max="13" width="18.5703125" style="4" customWidth="1"/>
    <col min="14" max="14" width="6.42578125" style="4" customWidth="1"/>
    <col min="15" max="15" width="16.7109375" style="5" customWidth="1"/>
    <col min="16" max="16" width="13.42578125" style="5" customWidth="1"/>
    <col min="17" max="17" width="9.140625" style="9"/>
    <col min="18" max="18" width="13.85546875" style="9" customWidth="1"/>
    <col min="19" max="16384" width="9.140625" style="9"/>
  </cols>
  <sheetData>
    <row r="1" spans="1:20" ht="42" customHeight="1">
      <c r="A1" s="37" t="s">
        <v>101</v>
      </c>
      <c r="B1" s="22">
        <v>29</v>
      </c>
      <c r="C1" s="22"/>
      <c r="D1" s="22" t="s">
        <v>102</v>
      </c>
      <c r="E1" s="22">
        <v>15</v>
      </c>
      <c r="F1" s="22" t="s">
        <v>104</v>
      </c>
      <c r="G1" s="22">
        <v>4</v>
      </c>
      <c r="H1" s="22"/>
      <c r="I1" s="22"/>
      <c r="J1" s="4" t="s">
        <v>100</v>
      </c>
      <c r="P1" s="9"/>
    </row>
    <row r="2" spans="1:20">
      <c r="A2" s="10" t="s">
        <v>45</v>
      </c>
      <c r="B2" s="11"/>
      <c r="C2" s="11"/>
      <c r="D2" s="11"/>
      <c r="G2" s="42">
        <f>SUM(G9:G390)</f>
        <v>4003</v>
      </c>
      <c r="Q2" s="5"/>
      <c r="R2" s="5"/>
      <c r="S2" s="5"/>
      <c r="T2" s="5"/>
    </row>
    <row r="3" spans="1:20" ht="13.15" customHeight="1">
      <c r="A3" s="140" t="s">
        <v>8</v>
      </c>
      <c r="B3" s="147" t="s">
        <v>9</v>
      </c>
      <c r="C3" s="147" t="s">
        <v>10</v>
      </c>
      <c r="D3" s="147" t="s">
        <v>16</v>
      </c>
      <c r="E3" s="146" t="s">
        <v>11</v>
      </c>
      <c r="F3" s="143" t="s">
        <v>12</v>
      </c>
      <c r="G3" s="135" t="s">
        <v>13</v>
      </c>
      <c r="H3" s="135" t="s">
        <v>17</v>
      </c>
      <c r="I3" s="135" t="s">
        <v>14</v>
      </c>
      <c r="J3" s="135" t="s">
        <v>110</v>
      </c>
      <c r="K3" s="135" t="s">
        <v>49</v>
      </c>
      <c r="L3" s="135" t="s">
        <v>108</v>
      </c>
      <c r="M3" s="135" t="s">
        <v>112</v>
      </c>
      <c r="N3" s="126" t="s">
        <v>48</v>
      </c>
      <c r="O3" s="127"/>
      <c r="P3" s="128"/>
    </row>
    <row r="4" spans="1:20">
      <c r="A4" s="141"/>
      <c r="B4" s="148"/>
      <c r="C4" s="148"/>
      <c r="D4" s="148"/>
      <c r="E4" s="141"/>
      <c r="F4" s="144"/>
      <c r="G4" s="136"/>
      <c r="H4" s="136"/>
      <c r="I4" s="136"/>
      <c r="J4" s="138"/>
      <c r="K4" s="138"/>
      <c r="L4" s="138" t="s">
        <v>106</v>
      </c>
      <c r="M4" s="138"/>
      <c r="N4" s="129"/>
      <c r="O4" s="130"/>
      <c r="P4" s="131"/>
    </row>
    <row r="5" spans="1:20">
      <c r="A5" s="141"/>
      <c r="B5" s="148"/>
      <c r="C5" s="148"/>
      <c r="D5" s="148"/>
      <c r="E5" s="141"/>
      <c r="F5" s="144"/>
      <c r="G5" s="136"/>
      <c r="H5" s="136"/>
      <c r="I5" s="136"/>
      <c r="J5" s="138"/>
      <c r="K5" s="138"/>
      <c r="L5" s="138" t="s">
        <v>107</v>
      </c>
      <c r="M5" s="138"/>
      <c r="N5" s="129"/>
      <c r="O5" s="130"/>
      <c r="P5" s="131"/>
    </row>
    <row r="6" spans="1:20">
      <c r="A6" s="141"/>
      <c r="B6" s="148"/>
      <c r="C6" s="148"/>
      <c r="D6" s="148"/>
      <c r="E6" s="141"/>
      <c r="F6" s="144"/>
      <c r="G6" s="136"/>
      <c r="H6" s="136"/>
      <c r="I6" s="136"/>
      <c r="J6" s="138"/>
      <c r="K6" s="138"/>
      <c r="L6" s="138"/>
      <c r="M6" s="138"/>
      <c r="N6" s="132"/>
      <c r="O6" s="133"/>
      <c r="P6" s="134"/>
    </row>
    <row r="7" spans="1:20">
      <c r="A7" s="142"/>
      <c r="B7" s="149"/>
      <c r="C7" s="149"/>
      <c r="D7" s="149"/>
      <c r="E7" s="142"/>
      <c r="F7" s="145"/>
      <c r="G7" s="137"/>
      <c r="H7" s="137"/>
      <c r="I7" s="137"/>
      <c r="J7" s="139"/>
      <c r="K7" s="139"/>
      <c r="L7" s="139"/>
      <c r="M7" s="139"/>
      <c r="N7" s="6" t="s">
        <v>15</v>
      </c>
      <c r="O7" s="12" t="s">
        <v>46</v>
      </c>
      <c r="P7" s="12" t="s">
        <v>44</v>
      </c>
    </row>
    <row r="8" spans="1:20">
      <c r="A8" s="49">
        <v>1</v>
      </c>
      <c r="B8" s="49">
        <v>2</v>
      </c>
      <c r="C8" s="49">
        <v>3</v>
      </c>
      <c r="D8" s="49">
        <v>4</v>
      </c>
      <c r="E8" s="50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</row>
    <row r="9" spans="1:20" s="14" customFormat="1" ht="75">
      <c r="A9" s="91" t="s">
        <v>164</v>
      </c>
      <c r="B9" s="92">
        <v>40139</v>
      </c>
      <c r="C9" s="92">
        <v>40136</v>
      </c>
      <c r="D9" s="92">
        <v>44259</v>
      </c>
      <c r="E9" s="93" t="s">
        <v>165</v>
      </c>
      <c r="F9" s="91" t="s">
        <v>166</v>
      </c>
      <c r="G9" s="94">
        <v>18</v>
      </c>
      <c r="H9" s="94" t="s">
        <v>35</v>
      </c>
      <c r="I9" s="94">
        <v>3</v>
      </c>
      <c r="J9" s="95">
        <v>11861.25</v>
      </c>
      <c r="K9" s="94">
        <v>1</v>
      </c>
      <c r="L9" s="94">
        <v>0</v>
      </c>
      <c r="M9" s="94">
        <v>0</v>
      </c>
      <c r="N9" s="96">
        <v>1</v>
      </c>
      <c r="O9" s="91" t="s">
        <v>167</v>
      </c>
      <c r="P9" s="91" t="s">
        <v>168</v>
      </c>
      <c r="Q9" s="59" t="str">
        <f t="shared" ref="Q9:Q46" si="0">CONCATENATE(H9,I9)</f>
        <v>G3</v>
      </c>
      <c r="R9" s="85"/>
      <c r="T9" s="19"/>
    </row>
    <row r="10" spans="1:20" s="15" customFormat="1" ht="75">
      <c r="A10" s="91" t="s">
        <v>177</v>
      </c>
      <c r="B10" s="92" t="s">
        <v>178</v>
      </c>
      <c r="C10" s="92" t="s">
        <v>178</v>
      </c>
      <c r="D10" s="92">
        <v>43571</v>
      </c>
      <c r="E10" s="93" t="s">
        <v>179</v>
      </c>
      <c r="F10" s="91" t="s">
        <v>180</v>
      </c>
      <c r="G10" s="94">
        <v>15</v>
      </c>
      <c r="H10" s="103" t="s">
        <v>43</v>
      </c>
      <c r="I10" s="94">
        <v>2</v>
      </c>
      <c r="J10" s="104">
        <v>11861.25</v>
      </c>
      <c r="K10" s="94">
        <v>1</v>
      </c>
      <c r="L10" s="94">
        <v>0</v>
      </c>
      <c r="M10" s="94">
        <v>1</v>
      </c>
      <c r="N10" s="94">
        <v>1</v>
      </c>
      <c r="O10" s="91" t="s">
        <v>181</v>
      </c>
      <c r="P10" s="91" t="s">
        <v>182</v>
      </c>
      <c r="Q10" s="59" t="str">
        <f t="shared" si="0"/>
        <v>O2</v>
      </c>
      <c r="R10" s="87"/>
    </row>
    <row r="11" spans="1:20" s="14" customFormat="1" ht="105">
      <c r="A11" s="91" t="s">
        <v>184</v>
      </c>
      <c r="B11" s="92" t="s">
        <v>185</v>
      </c>
      <c r="C11" s="92" t="s">
        <v>185</v>
      </c>
      <c r="D11" s="92">
        <v>43641</v>
      </c>
      <c r="E11" s="93" t="s">
        <v>186</v>
      </c>
      <c r="F11" s="91" t="s">
        <v>187</v>
      </c>
      <c r="G11" s="94">
        <v>29</v>
      </c>
      <c r="H11" s="103" t="s">
        <v>40</v>
      </c>
      <c r="I11" s="94">
        <v>2</v>
      </c>
      <c r="J11" s="104">
        <v>11861.25</v>
      </c>
      <c r="K11" s="94">
        <v>1</v>
      </c>
      <c r="L11" s="94">
        <v>1</v>
      </c>
      <c r="M11" s="94">
        <v>1</v>
      </c>
      <c r="N11" s="94">
        <v>1</v>
      </c>
      <c r="O11" s="91" t="s">
        <v>188</v>
      </c>
      <c r="P11" s="91" t="s">
        <v>189</v>
      </c>
      <c r="Q11" s="59" t="str">
        <f t="shared" si="0"/>
        <v>M2</v>
      </c>
      <c r="R11" s="86"/>
    </row>
    <row r="12" spans="1:20" s="14" customFormat="1" ht="105">
      <c r="A12" s="91" t="s">
        <v>198</v>
      </c>
      <c r="B12" s="92">
        <v>41456</v>
      </c>
      <c r="C12" s="92">
        <v>41452</v>
      </c>
      <c r="D12" s="92">
        <v>43643</v>
      </c>
      <c r="E12" s="93" t="s">
        <v>199</v>
      </c>
      <c r="F12" s="91" t="s">
        <v>200</v>
      </c>
      <c r="G12" s="94">
        <v>9</v>
      </c>
      <c r="H12" s="103" t="s">
        <v>40</v>
      </c>
      <c r="I12" s="94">
        <v>2</v>
      </c>
      <c r="J12" s="104">
        <v>11861.25</v>
      </c>
      <c r="K12" s="94">
        <v>1</v>
      </c>
      <c r="L12" s="94">
        <v>1</v>
      </c>
      <c r="M12" s="94">
        <v>1</v>
      </c>
      <c r="N12" s="94">
        <v>1</v>
      </c>
      <c r="O12" s="91" t="s">
        <v>201</v>
      </c>
      <c r="P12" s="91" t="s">
        <v>202</v>
      </c>
      <c r="Q12" s="59" t="str">
        <f t="shared" si="0"/>
        <v>M2</v>
      </c>
      <c r="R12" s="86"/>
    </row>
    <row r="13" spans="1:20" s="14" customFormat="1" ht="105">
      <c r="A13" s="91" t="s">
        <v>203</v>
      </c>
      <c r="B13" s="92">
        <v>41457</v>
      </c>
      <c r="C13" s="92">
        <v>41452</v>
      </c>
      <c r="D13" s="92">
        <v>43643</v>
      </c>
      <c r="E13" s="93" t="s">
        <v>204</v>
      </c>
      <c r="F13" s="91" t="s">
        <v>205</v>
      </c>
      <c r="G13" s="94">
        <v>9</v>
      </c>
      <c r="H13" s="103" t="s">
        <v>40</v>
      </c>
      <c r="I13" s="94">
        <v>2</v>
      </c>
      <c r="J13" s="104">
        <v>11861.25</v>
      </c>
      <c r="K13" s="94">
        <v>1</v>
      </c>
      <c r="L13" s="94">
        <v>1</v>
      </c>
      <c r="M13" s="94">
        <v>1</v>
      </c>
      <c r="N13" s="94">
        <v>1</v>
      </c>
      <c r="O13" s="91" t="s">
        <v>206</v>
      </c>
      <c r="P13" s="91" t="s">
        <v>207</v>
      </c>
      <c r="Q13" s="59" t="str">
        <f t="shared" si="0"/>
        <v>M2</v>
      </c>
      <c r="R13" s="86"/>
    </row>
    <row r="14" spans="1:20" s="14" customFormat="1" ht="105">
      <c r="A14" s="91" t="s">
        <v>208</v>
      </c>
      <c r="B14" s="92">
        <v>41494</v>
      </c>
      <c r="C14" s="92">
        <v>41488</v>
      </c>
      <c r="D14" s="92">
        <v>43679</v>
      </c>
      <c r="E14" s="93" t="s">
        <v>209</v>
      </c>
      <c r="F14" s="91" t="s">
        <v>210</v>
      </c>
      <c r="G14" s="94">
        <v>12</v>
      </c>
      <c r="H14" s="103" t="s">
        <v>40</v>
      </c>
      <c r="I14" s="94">
        <v>2</v>
      </c>
      <c r="J14" s="104">
        <v>11861.25</v>
      </c>
      <c r="K14" s="94">
        <v>1</v>
      </c>
      <c r="L14" s="94">
        <v>1</v>
      </c>
      <c r="M14" s="94">
        <v>1</v>
      </c>
      <c r="N14" s="94">
        <v>5</v>
      </c>
      <c r="O14" s="91" t="s">
        <v>211</v>
      </c>
      <c r="P14" s="91" t="s">
        <v>212</v>
      </c>
      <c r="Q14" s="59" t="str">
        <f t="shared" si="0"/>
        <v>M2</v>
      </c>
      <c r="R14" s="86"/>
    </row>
    <row r="15" spans="1:20" s="14" customFormat="1" ht="105">
      <c r="A15" s="91" t="s">
        <v>222</v>
      </c>
      <c r="B15" s="92">
        <v>41504</v>
      </c>
      <c r="C15" s="92">
        <v>41500</v>
      </c>
      <c r="D15" s="92">
        <v>43691</v>
      </c>
      <c r="E15" s="93" t="s">
        <v>223</v>
      </c>
      <c r="F15" s="91" t="s">
        <v>224</v>
      </c>
      <c r="G15" s="94">
        <v>8</v>
      </c>
      <c r="H15" s="103" t="s">
        <v>43</v>
      </c>
      <c r="I15" s="94">
        <v>2</v>
      </c>
      <c r="J15" s="104">
        <v>11861.25</v>
      </c>
      <c r="K15" s="94">
        <v>1</v>
      </c>
      <c r="L15" s="94">
        <v>1</v>
      </c>
      <c r="M15" s="94">
        <v>1</v>
      </c>
      <c r="N15" s="94">
        <v>5</v>
      </c>
      <c r="O15" s="91" t="s">
        <v>225</v>
      </c>
      <c r="P15" s="91" t="s">
        <v>226</v>
      </c>
      <c r="Q15" s="59" t="str">
        <f t="shared" si="0"/>
        <v>O2</v>
      </c>
      <c r="R15" s="86"/>
    </row>
    <row r="16" spans="1:20" s="14" customFormat="1" ht="105">
      <c r="A16" s="91" t="s">
        <v>228</v>
      </c>
      <c r="B16" s="92">
        <v>41519</v>
      </c>
      <c r="C16" s="92">
        <v>41515</v>
      </c>
      <c r="D16" s="92">
        <v>43706</v>
      </c>
      <c r="E16" s="93" t="s">
        <v>229</v>
      </c>
      <c r="F16" s="91" t="s">
        <v>230</v>
      </c>
      <c r="G16" s="94">
        <v>10</v>
      </c>
      <c r="H16" s="103" t="s">
        <v>43</v>
      </c>
      <c r="I16" s="94">
        <v>2</v>
      </c>
      <c r="J16" s="104">
        <v>11861.25</v>
      </c>
      <c r="K16" s="94">
        <v>1</v>
      </c>
      <c r="L16" s="94">
        <v>1</v>
      </c>
      <c r="M16" s="94">
        <v>1</v>
      </c>
      <c r="N16" s="94">
        <v>5</v>
      </c>
      <c r="O16" s="91" t="s">
        <v>231</v>
      </c>
      <c r="P16" s="91" t="s">
        <v>232</v>
      </c>
      <c r="Q16" s="59" t="str">
        <f t="shared" si="0"/>
        <v>O2</v>
      </c>
      <c r="R16" s="86"/>
    </row>
    <row r="17" spans="1:18" s="14" customFormat="1" ht="105">
      <c r="A17" s="91" t="s">
        <v>236</v>
      </c>
      <c r="B17" s="92">
        <v>41522</v>
      </c>
      <c r="C17" s="92">
        <v>41519</v>
      </c>
      <c r="D17" s="92">
        <v>43710</v>
      </c>
      <c r="E17" s="93" t="s">
        <v>237</v>
      </c>
      <c r="F17" s="91" t="s">
        <v>238</v>
      </c>
      <c r="G17" s="94">
        <v>7</v>
      </c>
      <c r="H17" s="103" t="s">
        <v>39</v>
      </c>
      <c r="I17" s="94">
        <v>2</v>
      </c>
      <c r="J17" s="104">
        <v>11861.25</v>
      </c>
      <c r="K17" s="94">
        <v>1</v>
      </c>
      <c r="L17" s="94">
        <v>1</v>
      </c>
      <c r="M17" s="94">
        <v>1</v>
      </c>
      <c r="N17" s="94">
        <v>5</v>
      </c>
      <c r="O17" s="91" t="s">
        <v>239</v>
      </c>
      <c r="P17" s="91" t="s">
        <v>240</v>
      </c>
      <c r="Q17" s="59" t="str">
        <f t="shared" si="0"/>
        <v>L2</v>
      </c>
      <c r="R17" s="86"/>
    </row>
    <row r="18" spans="1:18" s="14" customFormat="1" ht="105">
      <c r="A18" s="91" t="s">
        <v>241</v>
      </c>
      <c r="B18" s="92">
        <v>41526</v>
      </c>
      <c r="C18" s="92">
        <v>41522</v>
      </c>
      <c r="D18" s="92">
        <v>43713</v>
      </c>
      <c r="E18" s="93" t="s">
        <v>242</v>
      </c>
      <c r="F18" s="91" t="s">
        <v>243</v>
      </c>
      <c r="G18" s="94">
        <v>7</v>
      </c>
      <c r="H18" s="103" t="s">
        <v>39</v>
      </c>
      <c r="I18" s="94">
        <v>2</v>
      </c>
      <c r="J18" s="104">
        <v>11861.25</v>
      </c>
      <c r="K18" s="94">
        <v>1</v>
      </c>
      <c r="L18" s="94">
        <v>1</v>
      </c>
      <c r="M18" s="94">
        <v>0</v>
      </c>
      <c r="N18" s="94">
        <v>5</v>
      </c>
      <c r="O18" s="91" t="s">
        <v>244</v>
      </c>
      <c r="P18" s="91" t="s">
        <v>245</v>
      </c>
      <c r="Q18" s="59" t="str">
        <f t="shared" si="0"/>
        <v>L2</v>
      </c>
      <c r="R18" s="86"/>
    </row>
    <row r="19" spans="1:18" s="14" customFormat="1" ht="75">
      <c r="A19" s="91" t="s">
        <v>246</v>
      </c>
      <c r="B19" s="92">
        <v>41540</v>
      </c>
      <c r="C19" s="92">
        <v>41537</v>
      </c>
      <c r="D19" s="92">
        <v>43728</v>
      </c>
      <c r="E19" s="93" t="s">
        <v>247</v>
      </c>
      <c r="F19" s="91" t="s">
        <v>183</v>
      </c>
      <c r="G19" s="94">
        <v>15</v>
      </c>
      <c r="H19" s="103" t="s">
        <v>43</v>
      </c>
      <c r="I19" s="94">
        <v>2</v>
      </c>
      <c r="J19" s="104">
        <v>11861.25</v>
      </c>
      <c r="K19" s="94"/>
      <c r="L19" s="94">
        <v>1</v>
      </c>
      <c r="M19" s="94">
        <v>0</v>
      </c>
      <c r="N19" s="94">
        <v>5</v>
      </c>
      <c r="O19" s="91" t="s">
        <v>248</v>
      </c>
      <c r="P19" s="91" t="s">
        <v>249</v>
      </c>
      <c r="Q19" s="59" t="str">
        <f t="shared" si="0"/>
        <v>O2</v>
      </c>
      <c r="R19" s="86"/>
    </row>
    <row r="20" spans="1:18" s="14" customFormat="1" ht="75">
      <c r="A20" s="97" t="s">
        <v>263</v>
      </c>
      <c r="B20" s="98">
        <v>41584</v>
      </c>
      <c r="C20" s="98">
        <v>41584</v>
      </c>
      <c r="D20" s="98">
        <v>43775</v>
      </c>
      <c r="E20" s="99" t="s">
        <v>264</v>
      </c>
      <c r="F20" s="97" t="s">
        <v>265</v>
      </c>
      <c r="G20" s="100">
        <v>38</v>
      </c>
      <c r="H20" s="101" t="s">
        <v>43</v>
      </c>
      <c r="I20" s="100">
        <v>3</v>
      </c>
      <c r="J20" s="104">
        <v>11861.25</v>
      </c>
      <c r="K20" s="100">
        <v>1</v>
      </c>
      <c r="L20" s="100">
        <v>1</v>
      </c>
      <c r="M20" s="100">
        <v>1</v>
      </c>
      <c r="N20" s="100">
        <v>1</v>
      </c>
      <c r="O20" s="97" t="s">
        <v>266</v>
      </c>
      <c r="P20" s="97" t="s">
        <v>267</v>
      </c>
      <c r="Q20" s="59" t="str">
        <f t="shared" si="0"/>
        <v>O3</v>
      </c>
      <c r="R20" s="86"/>
    </row>
    <row r="21" spans="1:18" s="14" customFormat="1" ht="105">
      <c r="A21" s="91" t="s">
        <v>270</v>
      </c>
      <c r="B21" s="92">
        <v>41589</v>
      </c>
      <c r="C21" s="92">
        <v>41585</v>
      </c>
      <c r="D21" s="92">
        <v>43776</v>
      </c>
      <c r="E21" s="93" t="s">
        <v>271</v>
      </c>
      <c r="F21" s="91" t="s">
        <v>272</v>
      </c>
      <c r="G21" s="94">
        <v>14</v>
      </c>
      <c r="H21" s="103" t="s">
        <v>43</v>
      </c>
      <c r="I21" s="94">
        <v>2</v>
      </c>
      <c r="J21" s="104">
        <v>11861.25</v>
      </c>
      <c r="K21" s="94">
        <v>1</v>
      </c>
      <c r="L21" s="94">
        <v>1</v>
      </c>
      <c r="M21" s="94">
        <v>0</v>
      </c>
      <c r="N21" s="94">
        <v>5</v>
      </c>
      <c r="O21" s="91" t="s">
        <v>273</v>
      </c>
      <c r="P21" s="91" t="s">
        <v>274</v>
      </c>
      <c r="Q21" s="59" t="str">
        <f t="shared" si="0"/>
        <v>O2</v>
      </c>
      <c r="R21" s="86"/>
    </row>
    <row r="22" spans="1:18" s="45" customFormat="1" ht="75">
      <c r="A22" s="97" t="s">
        <v>275</v>
      </c>
      <c r="B22" s="98">
        <v>41598</v>
      </c>
      <c r="C22" s="98">
        <v>41596</v>
      </c>
      <c r="D22" s="98">
        <v>43787</v>
      </c>
      <c r="E22" s="99" t="s">
        <v>276</v>
      </c>
      <c r="F22" s="97" t="s">
        <v>277</v>
      </c>
      <c r="G22" s="100">
        <v>59</v>
      </c>
      <c r="H22" s="101" t="s">
        <v>27</v>
      </c>
      <c r="I22" s="100">
        <v>3</v>
      </c>
      <c r="J22" s="95">
        <v>11861.25</v>
      </c>
      <c r="K22" s="100">
        <v>1</v>
      </c>
      <c r="L22" s="100">
        <v>1</v>
      </c>
      <c r="M22" s="100">
        <v>1</v>
      </c>
      <c r="N22" s="100">
        <v>1</v>
      </c>
      <c r="O22" s="97" t="s">
        <v>278</v>
      </c>
      <c r="P22" s="97" t="s">
        <v>279</v>
      </c>
      <c r="Q22" s="59" t="str">
        <f t="shared" si="0"/>
        <v>A3</v>
      </c>
      <c r="R22" s="86"/>
    </row>
    <row r="23" spans="1:18" s="14" customFormat="1" ht="105">
      <c r="A23" s="97" t="s">
        <v>280</v>
      </c>
      <c r="B23" s="98">
        <v>41600</v>
      </c>
      <c r="C23" s="98">
        <v>41596</v>
      </c>
      <c r="D23" s="98">
        <v>43787</v>
      </c>
      <c r="E23" s="99" t="s">
        <v>281</v>
      </c>
      <c r="F23" s="97" t="s">
        <v>282</v>
      </c>
      <c r="G23" s="100">
        <v>6</v>
      </c>
      <c r="H23" s="101" t="s">
        <v>39</v>
      </c>
      <c r="I23" s="100">
        <v>2</v>
      </c>
      <c r="J23" s="104">
        <v>11861.25</v>
      </c>
      <c r="K23" s="100">
        <v>1</v>
      </c>
      <c r="L23" s="100">
        <v>1</v>
      </c>
      <c r="M23" s="100">
        <v>0</v>
      </c>
      <c r="N23" s="100">
        <v>5</v>
      </c>
      <c r="O23" s="97" t="s">
        <v>283</v>
      </c>
      <c r="P23" s="97" t="s">
        <v>284</v>
      </c>
      <c r="Q23" s="59" t="str">
        <f t="shared" si="0"/>
        <v>L2</v>
      </c>
      <c r="R23" s="86"/>
    </row>
    <row r="24" spans="1:18" s="14" customFormat="1" ht="75">
      <c r="A24" s="97" t="s">
        <v>287</v>
      </c>
      <c r="B24" s="98">
        <v>41607</v>
      </c>
      <c r="C24" s="98">
        <v>41603</v>
      </c>
      <c r="D24" s="98">
        <v>43794</v>
      </c>
      <c r="E24" s="99" t="s">
        <v>288</v>
      </c>
      <c r="F24" s="97" t="s">
        <v>265</v>
      </c>
      <c r="G24" s="100">
        <v>12</v>
      </c>
      <c r="H24" s="101" t="s">
        <v>43</v>
      </c>
      <c r="I24" s="100">
        <v>2</v>
      </c>
      <c r="J24" s="95">
        <v>11861.25</v>
      </c>
      <c r="K24" s="100">
        <v>1</v>
      </c>
      <c r="L24" s="100">
        <v>1</v>
      </c>
      <c r="M24" s="100">
        <v>1</v>
      </c>
      <c r="N24" s="100">
        <v>1</v>
      </c>
      <c r="O24" s="97" t="s">
        <v>289</v>
      </c>
      <c r="P24" s="97" t="s">
        <v>290</v>
      </c>
      <c r="Q24" s="59" t="str">
        <f t="shared" si="0"/>
        <v>O2</v>
      </c>
      <c r="R24" s="86"/>
    </row>
    <row r="25" spans="1:18" s="15" customFormat="1" ht="75">
      <c r="A25" s="97" t="s">
        <v>291</v>
      </c>
      <c r="B25" s="98">
        <v>41607</v>
      </c>
      <c r="C25" s="98">
        <v>41603</v>
      </c>
      <c r="D25" s="98">
        <v>43794</v>
      </c>
      <c r="E25" s="99" t="s">
        <v>292</v>
      </c>
      <c r="F25" s="97" t="s">
        <v>265</v>
      </c>
      <c r="G25" s="100">
        <v>10</v>
      </c>
      <c r="H25" s="101" t="s">
        <v>43</v>
      </c>
      <c r="I25" s="100">
        <v>2</v>
      </c>
      <c r="J25" s="95">
        <v>11861.25</v>
      </c>
      <c r="K25" s="100">
        <v>1</v>
      </c>
      <c r="L25" s="100">
        <v>1</v>
      </c>
      <c r="M25" s="100">
        <v>1</v>
      </c>
      <c r="N25" s="100">
        <v>1</v>
      </c>
      <c r="O25" s="97" t="s">
        <v>293</v>
      </c>
      <c r="P25" s="97" t="s">
        <v>290</v>
      </c>
      <c r="Q25" s="59" t="str">
        <f t="shared" si="0"/>
        <v>O2</v>
      </c>
      <c r="R25" s="89"/>
    </row>
    <row r="26" spans="1:18" s="15" customFormat="1" ht="75">
      <c r="A26" s="97" t="s">
        <v>294</v>
      </c>
      <c r="B26" s="98">
        <v>41648</v>
      </c>
      <c r="C26" s="98">
        <v>41648</v>
      </c>
      <c r="D26" s="98">
        <v>43839</v>
      </c>
      <c r="E26" s="99" t="s">
        <v>295</v>
      </c>
      <c r="F26" s="97" t="s">
        <v>296</v>
      </c>
      <c r="G26" s="100">
        <v>37</v>
      </c>
      <c r="H26" s="101" t="s">
        <v>40</v>
      </c>
      <c r="I26" s="100">
        <v>2</v>
      </c>
      <c r="J26" s="95">
        <v>11861.25</v>
      </c>
      <c r="K26" s="100">
        <v>1</v>
      </c>
      <c r="L26" s="100">
        <v>1</v>
      </c>
      <c r="M26" s="100">
        <v>1</v>
      </c>
      <c r="N26" s="100">
        <v>5</v>
      </c>
      <c r="O26" s="97" t="s">
        <v>297</v>
      </c>
      <c r="P26" s="97" t="s">
        <v>298</v>
      </c>
      <c r="Q26" s="59" t="str">
        <f t="shared" si="0"/>
        <v>M2</v>
      </c>
      <c r="R26" s="86"/>
    </row>
    <row r="27" spans="1:18" s="14" customFormat="1" ht="75">
      <c r="A27" s="97" t="s">
        <v>299</v>
      </c>
      <c r="B27" s="98">
        <v>41670</v>
      </c>
      <c r="C27" s="98">
        <v>41670</v>
      </c>
      <c r="D27" s="98">
        <v>44227</v>
      </c>
      <c r="E27" s="99" t="s">
        <v>300</v>
      </c>
      <c r="F27" s="97" t="s">
        <v>301</v>
      </c>
      <c r="G27" s="100">
        <v>42</v>
      </c>
      <c r="H27" s="101" t="s">
        <v>31</v>
      </c>
      <c r="I27" s="100">
        <v>3</v>
      </c>
      <c r="J27" s="95">
        <v>11861.25</v>
      </c>
      <c r="K27" s="100">
        <v>1</v>
      </c>
      <c r="L27" s="100">
        <v>1</v>
      </c>
      <c r="M27" s="100">
        <v>0</v>
      </c>
      <c r="N27" s="100">
        <v>5</v>
      </c>
      <c r="O27" s="97" t="s">
        <v>302</v>
      </c>
      <c r="P27" s="97" t="s">
        <v>303</v>
      </c>
      <c r="Q27" s="59" t="str">
        <f t="shared" si="0"/>
        <v>D3</v>
      </c>
      <c r="R27" s="86"/>
    </row>
    <row r="28" spans="1:18" s="14" customFormat="1" ht="75">
      <c r="A28" s="97" t="s">
        <v>304</v>
      </c>
      <c r="B28" s="98">
        <v>41673</v>
      </c>
      <c r="C28" s="98">
        <v>41673</v>
      </c>
      <c r="D28" s="98">
        <v>43864</v>
      </c>
      <c r="E28" s="99" t="s">
        <v>305</v>
      </c>
      <c r="F28" s="97" t="s">
        <v>175</v>
      </c>
      <c r="G28" s="100">
        <v>14</v>
      </c>
      <c r="H28" s="101" t="s">
        <v>43</v>
      </c>
      <c r="I28" s="100">
        <v>2</v>
      </c>
      <c r="J28" s="95">
        <v>11861.25</v>
      </c>
      <c r="K28" s="100">
        <v>1</v>
      </c>
      <c r="L28" s="100">
        <v>1</v>
      </c>
      <c r="M28" s="100">
        <v>0</v>
      </c>
      <c r="N28" s="100">
        <v>5</v>
      </c>
      <c r="O28" s="97" t="s">
        <v>306</v>
      </c>
      <c r="P28" s="97" t="s">
        <v>307</v>
      </c>
      <c r="Q28" s="59" t="str">
        <f t="shared" si="0"/>
        <v>O2</v>
      </c>
      <c r="R28" s="88"/>
    </row>
    <row r="29" spans="1:18" s="14" customFormat="1" ht="105">
      <c r="A29" s="91" t="s">
        <v>308</v>
      </c>
      <c r="B29" s="92">
        <v>41738</v>
      </c>
      <c r="C29" s="92">
        <v>41736</v>
      </c>
      <c r="D29" s="92">
        <v>43931</v>
      </c>
      <c r="E29" s="93" t="s">
        <v>309</v>
      </c>
      <c r="F29" s="91" t="s">
        <v>310</v>
      </c>
      <c r="G29" s="94">
        <v>111</v>
      </c>
      <c r="H29" s="103" t="s">
        <v>27</v>
      </c>
      <c r="I29" s="94">
        <v>3</v>
      </c>
      <c r="J29" s="104">
        <v>11861.25</v>
      </c>
      <c r="K29" s="94">
        <v>1</v>
      </c>
      <c r="L29" s="94">
        <v>1</v>
      </c>
      <c r="M29" s="94">
        <v>1</v>
      </c>
      <c r="N29" s="94">
        <v>5</v>
      </c>
      <c r="O29" s="91" t="s">
        <v>311</v>
      </c>
      <c r="P29" s="91" t="s">
        <v>312</v>
      </c>
      <c r="Q29" s="59" t="str">
        <f t="shared" si="0"/>
        <v>A3</v>
      </c>
      <c r="R29" s="88"/>
    </row>
    <row r="30" spans="1:18" s="14" customFormat="1" ht="75">
      <c r="A30" s="91" t="s">
        <v>313</v>
      </c>
      <c r="B30" s="92">
        <v>41774</v>
      </c>
      <c r="C30" s="92">
        <v>41771</v>
      </c>
      <c r="D30" s="92">
        <v>43963</v>
      </c>
      <c r="E30" s="93" t="s">
        <v>314</v>
      </c>
      <c r="F30" s="91" t="s">
        <v>315</v>
      </c>
      <c r="G30" s="94">
        <v>18</v>
      </c>
      <c r="H30" s="103" t="s">
        <v>40</v>
      </c>
      <c r="I30" s="94">
        <v>2</v>
      </c>
      <c r="J30" s="104">
        <v>11861.25</v>
      </c>
      <c r="K30" s="94">
        <v>1</v>
      </c>
      <c r="L30" s="94">
        <v>1</v>
      </c>
      <c r="M30" s="94">
        <v>0</v>
      </c>
      <c r="N30" s="94">
        <v>5</v>
      </c>
      <c r="O30" s="91" t="s">
        <v>316</v>
      </c>
      <c r="P30" s="91" t="s">
        <v>317</v>
      </c>
      <c r="Q30" s="59" t="str">
        <f t="shared" si="0"/>
        <v>M2</v>
      </c>
      <c r="R30" s="86"/>
    </row>
    <row r="31" spans="1:18" s="14" customFormat="1" ht="105">
      <c r="A31" s="91" t="s">
        <v>318</v>
      </c>
      <c r="B31" s="92">
        <v>41815</v>
      </c>
      <c r="C31" s="92">
        <v>41813</v>
      </c>
      <c r="D31" s="92">
        <v>44005</v>
      </c>
      <c r="E31" s="93" t="s">
        <v>319</v>
      </c>
      <c r="F31" s="91" t="s">
        <v>320</v>
      </c>
      <c r="G31" s="94">
        <v>5</v>
      </c>
      <c r="H31" s="103" t="s">
        <v>39</v>
      </c>
      <c r="I31" s="94">
        <v>2</v>
      </c>
      <c r="J31" s="104">
        <v>11861.25</v>
      </c>
      <c r="K31" s="94">
        <v>1</v>
      </c>
      <c r="L31" s="94">
        <v>0</v>
      </c>
      <c r="M31" s="94">
        <v>0</v>
      </c>
      <c r="N31" s="94">
        <v>5</v>
      </c>
      <c r="O31" s="91" t="s">
        <v>321</v>
      </c>
      <c r="P31" s="91" t="s">
        <v>322</v>
      </c>
      <c r="Q31" s="59" t="str">
        <f t="shared" si="0"/>
        <v>L2</v>
      </c>
      <c r="R31" s="86"/>
    </row>
    <row r="32" spans="1:18" s="14" customFormat="1" ht="105">
      <c r="A32" s="91" t="s">
        <v>323</v>
      </c>
      <c r="B32" s="92">
        <v>41817</v>
      </c>
      <c r="C32" s="92">
        <v>41813</v>
      </c>
      <c r="D32" s="92">
        <v>44005</v>
      </c>
      <c r="E32" s="93" t="s">
        <v>324</v>
      </c>
      <c r="F32" s="91" t="s">
        <v>325</v>
      </c>
      <c r="G32" s="94">
        <v>22</v>
      </c>
      <c r="H32" s="103" t="s">
        <v>40</v>
      </c>
      <c r="I32" s="94">
        <v>2</v>
      </c>
      <c r="J32" s="104">
        <v>11861.25</v>
      </c>
      <c r="K32" s="94">
        <v>1</v>
      </c>
      <c r="L32" s="94">
        <v>0</v>
      </c>
      <c r="M32" s="94">
        <v>1</v>
      </c>
      <c r="N32" s="94">
        <v>1</v>
      </c>
      <c r="O32" s="91" t="s">
        <v>326</v>
      </c>
      <c r="P32" s="91" t="s">
        <v>327</v>
      </c>
      <c r="Q32" s="59" t="str">
        <f t="shared" si="0"/>
        <v>M2</v>
      </c>
      <c r="R32" s="86"/>
    </row>
    <row r="33" spans="1:54" s="14" customFormat="1" ht="105">
      <c r="A33" s="91" t="s">
        <v>328</v>
      </c>
      <c r="B33" s="92">
        <v>41820</v>
      </c>
      <c r="C33" s="92">
        <v>41817</v>
      </c>
      <c r="D33" s="92">
        <v>44009</v>
      </c>
      <c r="E33" s="93" t="s">
        <v>329</v>
      </c>
      <c r="F33" s="91" t="s">
        <v>330</v>
      </c>
      <c r="G33" s="94">
        <v>36</v>
      </c>
      <c r="H33" s="103" t="s">
        <v>40</v>
      </c>
      <c r="I33" s="94">
        <v>2</v>
      </c>
      <c r="J33" s="104">
        <v>11861.25</v>
      </c>
      <c r="K33" s="94">
        <v>1</v>
      </c>
      <c r="L33" s="94">
        <v>1</v>
      </c>
      <c r="M33" s="94">
        <v>1</v>
      </c>
      <c r="N33" s="94">
        <v>1</v>
      </c>
      <c r="O33" s="91" t="s">
        <v>331</v>
      </c>
      <c r="P33" s="91" t="s">
        <v>332</v>
      </c>
      <c r="Q33" s="59" t="str">
        <f t="shared" si="0"/>
        <v>M2</v>
      </c>
      <c r="R33" s="86"/>
    </row>
    <row r="34" spans="1:54" s="14" customFormat="1" ht="105">
      <c r="A34" s="91" t="s">
        <v>333</v>
      </c>
      <c r="B34" s="92">
        <v>41820</v>
      </c>
      <c r="C34" s="92">
        <v>41817</v>
      </c>
      <c r="D34" s="92">
        <v>44009</v>
      </c>
      <c r="E34" s="93" t="s">
        <v>334</v>
      </c>
      <c r="F34" s="91" t="s">
        <v>335</v>
      </c>
      <c r="G34" s="94">
        <v>24</v>
      </c>
      <c r="H34" s="103" t="s">
        <v>40</v>
      </c>
      <c r="I34" s="94">
        <v>2</v>
      </c>
      <c r="J34" s="104">
        <v>11861.25</v>
      </c>
      <c r="K34" s="94">
        <v>1</v>
      </c>
      <c r="L34" s="94">
        <v>1</v>
      </c>
      <c r="M34" s="94">
        <v>0</v>
      </c>
      <c r="N34" s="94">
        <v>1</v>
      </c>
      <c r="O34" s="91" t="s">
        <v>336</v>
      </c>
      <c r="P34" s="91" t="s">
        <v>337</v>
      </c>
      <c r="Q34" s="59" t="str">
        <f t="shared" si="0"/>
        <v>M2</v>
      </c>
      <c r="R34" s="86"/>
    </row>
    <row r="35" spans="1:54" s="14" customFormat="1" ht="105">
      <c r="A35" s="91" t="s">
        <v>338</v>
      </c>
      <c r="B35" s="92">
        <v>41852</v>
      </c>
      <c r="C35" s="92">
        <v>41850</v>
      </c>
      <c r="D35" s="92">
        <v>44009</v>
      </c>
      <c r="E35" s="93" t="s">
        <v>339</v>
      </c>
      <c r="F35" s="91" t="s">
        <v>340</v>
      </c>
      <c r="G35" s="94">
        <v>10</v>
      </c>
      <c r="H35" s="103" t="s">
        <v>40</v>
      </c>
      <c r="I35" s="94">
        <v>2</v>
      </c>
      <c r="J35" s="104">
        <v>11861.25</v>
      </c>
      <c r="K35" s="94">
        <v>1</v>
      </c>
      <c r="L35" s="94">
        <v>0</v>
      </c>
      <c r="M35" s="94">
        <v>0</v>
      </c>
      <c r="N35" s="94">
        <v>1</v>
      </c>
      <c r="O35" s="91" t="s">
        <v>336</v>
      </c>
      <c r="P35" s="91" t="s">
        <v>341</v>
      </c>
      <c r="Q35" s="59" t="str">
        <f t="shared" si="0"/>
        <v>M2</v>
      </c>
      <c r="R35" s="86"/>
    </row>
    <row r="36" spans="1:54" s="14" customFormat="1" ht="105">
      <c r="A36" s="91" t="s">
        <v>342</v>
      </c>
      <c r="B36" s="92">
        <v>41927</v>
      </c>
      <c r="C36" s="92">
        <v>41925</v>
      </c>
      <c r="D36" s="92">
        <v>44117</v>
      </c>
      <c r="E36" s="93" t="s">
        <v>343</v>
      </c>
      <c r="F36" s="91" t="s">
        <v>344</v>
      </c>
      <c r="G36" s="94">
        <v>8</v>
      </c>
      <c r="H36" s="103" t="s">
        <v>39</v>
      </c>
      <c r="I36" s="94">
        <v>2</v>
      </c>
      <c r="J36" s="104">
        <v>11861.25</v>
      </c>
      <c r="K36" s="94">
        <v>1</v>
      </c>
      <c r="L36" s="94">
        <v>1</v>
      </c>
      <c r="M36" s="94">
        <v>1</v>
      </c>
      <c r="N36" s="94">
        <v>5</v>
      </c>
      <c r="O36" s="91" t="s">
        <v>345</v>
      </c>
      <c r="P36" s="91" t="s">
        <v>346</v>
      </c>
      <c r="Q36" s="59" t="str">
        <f t="shared" si="0"/>
        <v>L2</v>
      </c>
      <c r="R36" s="86"/>
    </row>
    <row r="37" spans="1:54" s="14" customFormat="1" ht="90">
      <c r="A37" s="91" t="s">
        <v>351</v>
      </c>
      <c r="B37" s="92">
        <v>41963</v>
      </c>
      <c r="C37" s="92">
        <v>41961</v>
      </c>
      <c r="D37" s="92">
        <v>43057</v>
      </c>
      <c r="E37" s="93" t="s">
        <v>352</v>
      </c>
      <c r="F37" s="91" t="s">
        <v>353</v>
      </c>
      <c r="G37" s="94">
        <v>6</v>
      </c>
      <c r="H37" s="103" t="s">
        <v>39</v>
      </c>
      <c r="I37" s="94">
        <v>2</v>
      </c>
      <c r="J37" s="104">
        <v>11861.25</v>
      </c>
      <c r="K37" s="94">
        <v>1</v>
      </c>
      <c r="L37" s="94">
        <v>1</v>
      </c>
      <c r="M37" s="94">
        <v>1</v>
      </c>
      <c r="N37" s="94">
        <v>5</v>
      </c>
      <c r="O37" s="91" t="s">
        <v>354</v>
      </c>
      <c r="P37" s="91" t="s">
        <v>355</v>
      </c>
      <c r="Q37" s="59" t="str">
        <f t="shared" si="0"/>
        <v>L2</v>
      </c>
      <c r="R37" s="86"/>
    </row>
    <row r="38" spans="1:54" s="14" customFormat="1" ht="90">
      <c r="A38" s="91" t="s">
        <v>356</v>
      </c>
      <c r="B38" s="92">
        <v>41981</v>
      </c>
      <c r="C38" s="92">
        <v>41977</v>
      </c>
      <c r="D38" s="92">
        <v>43073</v>
      </c>
      <c r="E38" s="93" t="s">
        <v>357</v>
      </c>
      <c r="F38" s="91" t="s">
        <v>358</v>
      </c>
      <c r="G38" s="94">
        <v>75</v>
      </c>
      <c r="H38" s="103" t="s">
        <v>27</v>
      </c>
      <c r="I38" s="103">
        <v>3</v>
      </c>
      <c r="J38" s="104">
        <v>11861.25</v>
      </c>
      <c r="K38" s="94">
        <v>1</v>
      </c>
      <c r="L38" s="94">
        <v>1</v>
      </c>
      <c r="M38" s="94">
        <v>1</v>
      </c>
      <c r="N38" s="103">
        <v>1</v>
      </c>
      <c r="O38" s="91" t="s">
        <v>359</v>
      </c>
      <c r="P38" s="91" t="s">
        <v>360</v>
      </c>
      <c r="Q38" s="59" t="str">
        <f t="shared" si="0"/>
        <v>A3</v>
      </c>
      <c r="R38" s="86"/>
    </row>
    <row r="39" spans="1:54" s="14" customFormat="1" ht="105">
      <c r="A39" s="91" t="s">
        <v>361</v>
      </c>
      <c r="B39" s="92">
        <v>41984</v>
      </c>
      <c r="C39" s="92">
        <v>41982</v>
      </c>
      <c r="D39" s="92">
        <v>44276</v>
      </c>
      <c r="E39" s="93" t="s">
        <v>362</v>
      </c>
      <c r="F39" s="91" t="s">
        <v>363</v>
      </c>
      <c r="G39" s="94">
        <v>6</v>
      </c>
      <c r="H39" s="103" t="s">
        <v>39</v>
      </c>
      <c r="I39" s="94">
        <v>2</v>
      </c>
      <c r="J39" s="104">
        <v>11861.25</v>
      </c>
      <c r="K39" s="94">
        <v>1</v>
      </c>
      <c r="L39" s="94">
        <v>1</v>
      </c>
      <c r="M39" s="94">
        <v>0</v>
      </c>
      <c r="N39" s="94">
        <v>1</v>
      </c>
      <c r="O39" s="91" t="s">
        <v>364</v>
      </c>
      <c r="P39" s="91" t="s">
        <v>365</v>
      </c>
      <c r="Q39" s="59" t="str">
        <f t="shared" si="0"/>
        <v>L2</v>
      </c>
      <c r="R39" s="86"/>
    </row>
    <row r="40" spans="1:54" s="14" customFormat="1" ht="105">
      <c r="A40" s="91" t="s">
        <v>370</v>
      </c>
      <c r="B40" s="92">
        <v>43119</v>
      </c>
      <c r="C40" s="92">
        <v>43115</v>
      </c>
      <c r="D40" s="92">
        <v>44211</v>
      </c>
      <c r="E40" s="93" t="s">
        <v>371</v>
      </c>
      <c r="F40" s="91" t="s">
        <v>372</v>
      </c>
      <c r="G40" s="94">
        <v>8</v>
      </c>
      <c r="H40" s="103" t="s">
        <v>43</v>
      </c>
      <c r="I40" s="94">
        <v>2</v>
      </c>
      <c r="J40" s="104">
        <v>11861.25</v>
      </c>
      <c r="K40" s="94">
        <v>1</v>
      </c>
      <c r="L40" s="94">
        <v>1</v>
      </c>
      <c r="M40" s="94">
        <v>1</v>
      </c>
      <c r="N40" s="94">
        <v>5</v>
      </c>
      <c r="O40" s="91" t="s">
        <v>373</v>
      </c>
      <c r="P40" s="91" t="s">
        <v>374</v>
      </c>
      <c r="Q40" s="59" t="str">
        <f t="shared" si="0"/>
        <v>O2</v>
      </c>
      <c r="R40" s="86"/>
    </row>
    <row r="42" spans="1:54" s="14" customFormat="1" ht="75">
      <c r="A42" s="91" t="s">
        <v>382</v>
      </c>
      <c r="B42" s="92">
        <v>42248</v>
      </c>
      <c r="C42" s="92">
        <v>42243</v>
      </c>
      <c r="D42" s="92">
        <v>43338</v>
      </c>
      <c r="E42" s="93" t="s">
        <v>383</v>
      </c>
      <c r="F42" s="91" t="s">
        <v>384</v>
      </c>
      <c r="G42" s="94">
        <v>7</v>
      </c>
      <c r="H42" s="103" t="s">
        <v>43</v>
      </c>
      <c r="I42" s="94">
        <v>2</v>
      </c>
      <c r="J42" s="104">
        <v>11861.25</v>
      </c>
      <c r="K42" s="94">
        <v>1</v>
      </c>
      <c r="L42" s="94">
        <v>1</v>
      </c>
      <c r="M42" s="94">
        <v>2</v>
      </c>
      <c r="N42" s="94">
        <v>1</v>
      </c>
      <c r="O42" s="91" t="s">
        <v>385</v>
      </c>
      <c r="P42" s="91" t="s">
        <v>386</v>
      </c>
      <c r="Q42" s="59" t="str">
        <f t="shared" si="0"/>
        <v>O2</v>
      </c>
      <c r="R42" s="86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</row>
    <row r="43" spans="1:54" s="14" customFormat="1" ht="105">
      <c r="A43" s="91" t="s">
        <v>387</v>
      </c>
      <c r="B43" s="92">
        <v>42278</v>
      </c>
      <c r="C43" s="92">
        <v>42276</v>
      </c>
      <c r="D43" s="92">
        <v>43372</v>
      </c>
      <c r="E43" s="105" t="s">
        <v>388</v>
      </c>
      <c r="F43" s="91" t="s">
        <v>389</v>
      </c>
      <c r="G43" s="94">
        <v>19</v>
      </c>
      <c r="H43" s="103" t="s">
        <v>43</v>
      </c>
      <c r="I43" s="94">
        <v>2</v>
      </c>
      <c r="J43" s="104">
        <v>11861.25</v>
      </c>
      <c r="K43" s="94">
        <v>1</v>
      </c>
      <c r="L43" s="94">
        <v>1</v>
      </c>
      <c r="M43" s="94">
        <v>2</v>
      </c>
      <c r="N43" s="94">
        <v>1</v>
      </c>
      <c r="O43" s="91" t="s">
        <v>390</v>
      </c>
      <c r="P43" s="91" t="s">
        <v>391</v>
      </c>
      <c r="Q43" s="59" t="str">
        <f t="shared" si="0"/>
        <v>O2</v>
      </c>
      <c r="R43" s="86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</row>
    <row r="44" spans="1:54" s="14" customFormat="1" ht="105">
      <c r="A44" s="91" t="s">
        <v>392</v>
      </c>
      <c r="B44" s="92">
        <v>42293</v>
      </c>
      <c r="C44" s="92">
        <v>42291</v>
      </c>
      <c r="D44" s="92">
        <v>43387</v>
      </c>
      <c r="E44" s="93" t="s">
        <v>393</v>
      </c>
      <c r="F44" s="91" t="s">
        <v>394</v>
      </c>
      <c r="G44" s="94">
        <v>116</v>
      </c>
      <c r="H44" s="103" t="s">
        <v>27</v>
      </c>
      <c r="I44" s="94">
        <v>3</v>
      </c>
      <c r="J44" s="104">
        <v>11861.25</v>
      </c>
      <c r="K44" s="94">
        <v>1</v>
      </c>
      <c r="L44" s="94">
        <v>1</v>
      </c>
      <c r="M44" s="94">
        <v>2</v>
      </c>
      <c r="N44" s="94">
        <v>1</v>
      </c>
      <c r="O44" s="91" t="s">
        <v>395</v>
      </c>
      <c r="P44" s="91" t="s">
        <v>396</v>
      </c>
      <c r="Q44" s="59" t="str">
        <f t="shared" si="0"/>
        <v>A3</v>
      </c>
      <c r="R44" s="86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</row>
    <row r="45" spans="1:54" s="14" customFormat="1" ht="105">
      <c r="A45" s="91" t="s">
        <v>403</v>
      </c>
      <c r="B45" s="92">
        <v>42349</v>
      </c>
      <c r="C45" s="92">
        <v>42345</v>
      </c>
      <c r="D45" s="92">
        <v>43441</v>
      </c>
      <c r="E45" s="105" t="s">
        <v>404</v>
      </c>
      <c r="F45" s="91" t="s">
        <v>405</v>
      </c>
      <c r="G45" s="94">
        <v>9</v>
      </c>
      <c r="H45" s="103" t="s">
        <v>43</v>
      </c>
      <c r="I45" s="94">
        <v>2</v>
      </c>
      <c r="J45" s="104">
        <v>11861.25</v>
      </c>
      <c r="K45" s="94">
        <v>1</v>
      </c>
      <c r="L45" s="94">
        <v>1</v>
      </c>
      <c r="M45" s="94">
        <v>1</v>
      </c>
      <c r="N45" s="94">
        <v>1</v>
      </c>
      <c r="O45" s="91" t="s">
        <v>406</v>
      </c>
      <c r="P45" s="91" t="s">
        <v>407</v>
      </c>
      <c r="Q45" s="59" t="str">
        <f t="shared" si="0"/>
        <v>O2</v>
      </c>
      <c r="R45" s="85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</row>
    <row r="46" spans="1:54" s="14" customFormat="1" ht="105">
      <c r="A46" s="91" t="s">
        <v>408</v>
      </c>
      <c r="B46" s="92">
        <v>42354</v>
      </c>
      <c r="C46" s="92">
        <v>42352</v>
      </c>
      <c r="D46" s="92">
        <v>43450</v>
      </c>
      <c r="E46" s="93" t="s">
        <v>409</v>
      </c>
      <c r="F46" s="91" t="s">
        <v>410</v>
      </c>
      <c r="G46" s="94">
        <v>26</v>
      </c>
      <c r="H46" s="103" t="s">
        <v>40</v>
      </c>
      <c r="I46" s="94">
        <v>2</v>
      </c>
      <c r="J46" s="104">
        <v>11861.25</v>
      </c>
      <c r="K46" s="94">
        <v>1</v>
      </c>
      <c r="L46" s="94">
        <v>0</v>
      </c>
      <c r="M46" s="94">
        <v>0</v>
      </c>
      <c r="N46" s="94">
        <v>1</v>
      </c>
      <c r="O46" s="91" t="s">
        <v>411</v>
      </c>
      <c r="P46" s="91" t="s">
        <v>412</v>
      </c>
      <c r="Q46" s="59" t="str">
        <f t="shared" si="0"/>
        <v>M2</v>
      </c>
      <c r="R46" s="85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</row>
    <row r="47" spans="1:54" s="14" customFormat="1" ht="90">
      <c r="A47" s="91" t="s">
        <v>420</v>
      </c>
      <c r="B47" s="92">
        <v>42381</v>
      </c>
      <c r="C47" s="92">
        <v>42380</v>
      </c>
      <c r="D47" s="92">
        <v>43476</v>
      </c>
      <c r="E47" s="93" t="s">
        <v>421</v>
      </c>
      <c r="F47" s="91" t="s">
        <v>422</v>
      </c>
      <c r="G47" s="94">
        <v>79</v>
      </c>
      <c r="H47" s="103" t="s">
        <v>27</v>
      </c>
      <c r="I47" s="94">
        <v>3</v>
      </c>
      <c r="J47" s="104">
        <v>11861.25</v>
      </c>
      <c r="K47" s="94">
        <v>1</v>
      </c>
      <c r="L47" s="94">
        <v>0</v>
      </c>
      <c r="M47" s="94">
        <v>1</v>
      </c>
      <c r="N47" s="94">
        <v>5</v>
      </c>
      <c r="O47" s="91" t="s">
        <v>423</v>
      </c>
      <c r="P47" s="91" t="s">
        <v>424</v>
      </c>
      <c r="Q47" s="59" t="str">
        <f t="shared" ref="Q47:Q104" si="1">CONCATENATE(H47,I47)</f>
        <v>A3</v>
      </c>
      <c r="R47" s="85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</row>
    <row r="48" spans="1:54" s="14" customFormat="1" ht="75">
      <c r="A48" s="91" t="s">
        <v>425</v>
      </c>
      <c r="B48" s="92">
        <v>42489</v>
      </c>
      <c r="C48" s="92">
        <v>42489</v>
      </c>
      <c r="D48" s="92">
        <v>44680</v>
      </c>
      <c r="E48" s="93" t="s">
        <v>675</v>
      </c>
      <c r="F48" s="91" t="s">
        <v>426</v>
      </c>
      <c r="G48" s="94">
        <v>52</v>
      </c>
      <c r="H48" s="103" t="s">
        <v>40</v>
      </c>
      <c r="I48" s="94">
        <v>2</v>
      </c>
      <c r="J48" s="104">
        <v>11861.25</v>
      </c>
      <c r="K48" s="94">
        <v>1</v>
      </c>
      <c r="L48" s="94">
        <v>1</v>
      </c>
      <c r="M48" s="94">
        <v>0</v>
      </c>
      <c r="N48" s="94">
        <v>5</v>
      </c>
      <c r="O48" s="91" t="s">
        <v>427</v>
      </c>
      <c r="P48" s="91" t="s">
        <v>428</v>
      </c>
      <c r="Q48" s="59" t="str">
        <f t="shared" si="1"/>
        <v>M2</v>
      </c>
      <c r="R48" s="85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</row>
    <row r="49" spans="1:54" s="14" customFormat="1" ht="75">
      <c r="A49" s="91" t="s">
        <v>429</v>
      </c>
      <c r="B49" s="92">
        <v>42496</v>
      </c>
      <c r="C49" s="92">
        <v>42494</v>
      </c>
      <c r="D49" s="92">
        <v>44685</v>
      </c>
      <c r="E49" s="93" t="s">
        <v>430</v>
      </c>
      <c r="F49" s="91" t="s">
        <v>431</v>
      </c>
      <c r="G49" s="94">
        <v>17</v>
      </c>
      <c r="H49" s="103" t="s">
        <v>43</v>
      </c>
      <c r="I49" s="94">
        <v>2</v>
      </c>
      <c r="J49" s="104">
        <v>11861.25</v>
      </c>
      <c r="K49" s="94">
        <v>1</v>
      </c>
      <c r="L49" s="94">
        <v>0</v>
      </c>
      <c r="M49" s="94">
        <v>0</v>
      </c>
      <c r="N49" s="94">
        <v>5</v>
      </c>
      <c r="O49" s="91" t="s">
        <v>432</v>
      </c>
      <c r="P49" s="91" t="s">
        <v>433</v>
      </c>
      <c r="Q49" s="59" t="str">
        <f t="shared" si="1"/>
        <v>O2</v>
      </c>
      <c r="R49" s="85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</row>
    <row r="50" spans="1:54" s="14" customFormat="1" ht="75">
      <c r="A50" s="91" t="s">
        <v>434</v>
      </c>
      <c r="B50" s="92">
        <v>42500</v>
      </c>
      <c r="C50" s="92">
        <v>42489</v>
      </c>
      <c r="D50" s="92">
        <v>44680</v>
      </c>
      <c r="E50" s="93" t="s">
        <v>435</v>
      </c>
      <c r="F50" s="91" t="s">
        <v>436</v>
      </c>
      <c r="G50" s="94">
        <v>31</v>
      </c>
      <c r="H50" s="103" t="s">
        <v>43</v>
      </c>
      <c r="I50" s="94">
        <v>3</v>
      </c>
      <c r="J50" s="104">
        <v>11861.25</v>
      </c>
      <c r="K50" s="94">
        <v>1</v>
      </c>
      <c r="L50" s="94">
        <v>1</v>
      </c>
      <c r="M50" s="94">
        <v>0</v>
      </c>
      <c r="N50" s="94">
        <v>5</v>
      </c>
      <c r="O50" s="91" t="s">
        <v>437</v>
      </c>
      <c r="P50" s="91" t="s">
        <v>438</v>
      </c>
      <c r="Q50" s="59" t="str">
        <f t="shared" si="1"/>
        <v>O3</v>
      </c>
      <c r="R50" s="85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</row>
    <row r="51" spans="1:54" s="14" customFormat="1" ht="75">
      <c r="A51" s="91" t="s">
        <v>439</v>
      </c>
      <c r="B51" s="92">
        <v>42522</v>
      </c>
      <c r="C51" s="92">
        <v>42517</v>
      </c>
      <c r="D51" s="92">
        <v>44708</v>
      </c>
      <c r="E51" s="93" t="s">
        <v>440</v>
      </c>
      <c r="F51" s="91" t="s">
        <v>441</v>
      </c>
      <c r="G51" s="94">
        <v>2</v>
      </c>
      <c r="H51" s="103" t="s">
        <v>43</v>
      </c>
      <c r="I51" s="94">
        <v>2</v>
      </c>
      <c r="J51" s="104">
        <v>11861.25</v>
      </c>
      <c r="K51" s="94">
        <v>1</v>
      </c>
      <c r="L51" s="94">
        <v>0</v>
      </c>
      <c r="M51" s="94">
        <v>0</v>
      </c>
      <c r="N51" s="94">
        <v>5</v>
      </c>
      <c r="O51" s="91" t="s">
        <v>442</v>
      </c>
      <c r="P51" s="91" t="s">
        <v>443</v>
      </c>
      <c r="Q51" s="59" t="str">
        <f t="shared" si="1"/>
        <v>O2</v>
      </c>
      <c r="R51" s="85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</row>
    <row r="52" spans="1:54" s="14" customFormat="1" ht="105">
      <c r="A52" s="91" t="s">
        <v>444</v>
      </c>
      <c r="B52" s="92">
        <v>42527</v>
      </c>
      <c r="C52" s="92">
        <v>42482</v>
      </c>
      <c r="D52" s="92">
        <v>44673</v>
      </c>
      <c r="E52" s="93" t="s">
        <v>445</v>
      </c>
      <c r="F52" s="91" t="s">
        <v>446</v>
      </c>
      <c r="G52" s="94">
        <v>12</v>
      </c>
      <c r="H52" s="103" t="s">
        <v>40</v>
      </c>
      <c r="I52" s="94">
        <v>2</v>
      </c>
      <c r="J52" s="104">
        <v>11861.25</v>
      </c>
      <c r="K52" s="94">
        <v>1</v>
      </c>
      <c r="L52" s="94">
        <v>1</v>
      </c>
      <c r="M52" s="94">
        <v>0</v>
      </c>
      <c r="N52" s="94">
        <v>1</v>
      </c>
      <c r="O52" s="91" t="s">
        <v>447</v>
      </c>
      <c r="P52" s="91" t="s">
        <v>448</v>
      </c>
      <c r="Q52" s="59" t="str">
        <f t="shared" si="1"/>
        <v>M2</v>
      </c>
      <c r="R52" s="85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</row>
    <row r="53" spans="1:54" s="14" customFormat="1" ht="105">
      <c r="A53" s="91" t="s">
        <v>449</v>
      </c>
      <c r="B53" s="92">
        <v>42530</v>
      </c>
      <c r="C53" s="92">
        <v>42527</v>
      </c>
      <c r="D53" s="92">
        <v>44718</v>
      </c>
      <c r="E53" s="93" t="s">
        <v>450</v>
      </c>
      <c r="F53" s="91" t="s">
        <v>215</v>
      </c>
      <c r="G53" s="94">
        <v>26</v>
      </c>
      <c r="H53" s="103" t="s">
        <v>27</v>
      </c>
      <c r="I53" s="94">
        <v>3</v>
      </c>
      <c r="J53" s="104">
        <v>11861.25</v>
      </c>
      <c r="K53" s="94">
        <v>1</v>
      </c>
      <c r="L53" s="94">
        <v>1</v>
      </c>
      <c r="M53" s="94">
        <v>0</v>
      </c>
      <c r="N53" s="94">
        <v>5</v>
      </c>
      <c r="O53" s="91" t="s">
        <v>451</v>
      </c>
      <c r="P53" s="91"/>
      <c r="Q53" s="59" t="str">
        <f t="shared" si="1"/>
        <v>A3</v>
      </c>
      <c r="R53" s="85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</row>
    <row r="54" spans="1:54" s="14" customFormat="1" ht="75">
      <c r="A54" s="91" t="s">
        <v>452</v>
      </c>
      <c r="B54" s="92">
        <v>42549</v>
      </c>
      <c r="C54" s="92">
        <v>42545</v>
      </c>
      <c r="D54" s="92">
        <v>44736</v>
      </c>
      <c r="E54" s="93" t="s">
        <v>453</v>
      </c>
      <c r="F54" s="91" t="s">
        <v>454</v>
      </c>
      <c r="G54" s="94">
        <v>13</v>
      </c>
      <c r="H54" s="103" t="s">
        <v>39</v>
      </c>
      <c r="I54" s="94">
        <v>2</v>
      </c>
      <c r="J54" s="104">
        <v>11861.25</v>
      </c>
      <c r="K54" s="94">
        <v>1</v>
      </c>
      <c r="L54" s="94">
        <v>0</v>
      </c>
      <c r="M54" s="94">
        <v>0</v>
      </c>
      <c r="N54" s="94">
        <v>5</v>
      </c>
      <c r="O54" s="91" t="s">
        <v>455</v>
      </c>
      <c r="P54" s="91"/>
      <c r="Q54" s="59" t="str">
        <f t="shared" si="1"/>
        <v>L2</v>
      </c>
      <c r="R54" s="85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</row>
    <row r="55" spans="1:54" s="14" customFormat="1" ht="90">
      <c r="A55" s="91" t="s">
        <v>456</v>
      </c>
      <c r="B55" s="92">
        <v>42558</v>
      </c>
      <c r="C55" s="92">
        <v>42555</v>
      </c>
      <c r="D55" s="92">
        <v>43650</v>
      </c>
      <c r="E55" s="93" t="s">
        <v>457</v>
      </c>
      <c r="F55" s="91" t="s">
        <v>458</v>
      </c>
      <c r="G55" s="94">
        <v>125</v>
      </c>
      <c r="H55" s="103" t="s">
        <v>27</v>
      </c>
      <c r="I55" s="94">
        <v>3</v>
      </c>
      <c r="J55" s="104">
        <v>11861.25</v>
      </c>
      <c r="K55" s="94">
        <v>1</v>
      </c>
      <c r="L55" s="94">
        <v>1</v>
      </c>
      <c r="M55" s="94">
        <v>0</v>
      </c>
      <c r="N55" s="94">
        <v>5</v>
      </c>
      <c r="O55" s="91" t="s">
        <v>459</v>
      </c>
      <c r="P55" s="91" t="s">
        <v>460</v>
      </c>
      <c r="Q55" s="59" t="str">
        <f t="shared" si="1"/>
        <v>A3</v>
      </c>
      <c r="R55" s="85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</row>
    <row r="56" spans="1:54" s="14" customFormat="1" ht="75">
      <c r="A56" s="91" t="s">
        <v>461</v>
      </c>
      <c r="B56" s="92">
        <v>42640</v>
      </c>
      <c r="C56" s="92">
        <v>42571</v>
      </c>
      <c r="D56" s="92">
        <v>43666</v>
      </c>
      <c r="E56" s="93" t="s">
        <v>462</v>
      </c>
      <c r="F56" s="91" t="s">
        <v>166</v>
      </c>
      <c r="G56" s="94">
        <v>326</v>
      </c>
      <c r="H56" s="103" t="s">
        <v>39</v>
      </c>
      <c r="I56" s="94">
        <v>1</v>
      </c>
      <c r="J56" s="104">
        <v>11861.25</v>
      </c>
      <c r="K56" s="94">
        <v>1</v>
      </c>
      <c r="L56" s="94">
        <v>1</v>
      </c>
      <c r="M56" s="94">
        <v>0</v>
      </c>
      <c r="N56" s="94">
        <v>5</v>
      </c>
      <c r="O56" s="91" t="s">
        <v>463</v>
      </c>
      <c r="P56" s="91" t="s">
        <v>464</v>
      </c>
      <c r="Q56" s="59" t="str">
        <f t="shared" si="1"/>
        <v>L1</v>
      </c>
      <c r="R56" s="85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</row>
    <row r="57" spans="1:54" s="14" customFormat="1" ht="105">
      <c r="A57" s="91" t="s">
        <v>469</v>
      </c>
      <c r="B57" s="92">
        <v>42661</v>
      </c>
      <c r="C57" s="92">
        <v>42656</v>
      </c>
      <c r="D57" s="92">
        <v>43751</v>
      </c>
      <c r="E57" s="93" t="s">
        <v>470</v>
      </c>
      <c r="F57" s="91" t="s">
        <v>471</v>
      </c>
      <c r="G57" s="94">
        <v>34</v>
      </c>
      <c r="H57" s="103" t="s">
        <v>40</v>
      </c>
      <c r="I57" s="94">
        <v>2</v>
      </c>
      <c r="J57" s="104">
        <v>11861.25</v>
      </c>
      <c r="K57" s="94">
        <v>1</v>
      </c>
      <c r="L57" s="94">
        <v>1</v>
      </c>
      <c r="M57" s="94">
        <v>0</v>
      </c>
      <c r="N57" s="94">
        <v>1</v>
      </c>
      <c r="O57" s="91" t="s">
        <v>472</v>
      </c>
      <c r="P57" s="91" t="s">
        <v>473</v>
      </c>
      <c r="Q57" s="59" t="str">
        <f t="shared" si="1"/>
        <v>M2</v>
      </c>
      <c r="R57" s="85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</row>
    <row r="58" spans="1:54" s="14" customFormat="1" ht="90">
      <c r="A58" s="91" t="s">
        <v>477</v>
      </c>
      <c r="B58" s="92">
        <v>42695</v>
      </c>
      <c r="C58" s="92">
        <v>42692</v>
      </c>
      <c r="D58" s="92">
        <v>43787</v>
      </c>
      <c r="E58" s="93" t="s">
        <v>478</v>
      </c>
      <c r="F58" s="91" t="s">
        <v>169</v>
      </c>
      <c r="G58" s="94">
        <v>75</v>
      </c>
      <c r="H58" s="103" t="s">
        <v>27</v>
      </c>
      <c r="I58" s="94">
        <v>3</v>
      </c>
      <c r="J58" s="104">
        <v>11861.25</v>
      </c>
      <c r="K58" s="94">
        <v>1</v>
      </c>
      <c r="L58" s="94">
        <v>1</v>
      </c>
      <c r="M58" s="94">
        <v>0</v>
      </c>
      <c r="N58" s="94">
        <v>5</v>
      </c>
      <c r="O58" s="91" t="s">
        <v>479</v>
      </c>
      <c r="P58" s="91" t="s">
        <v>480</v>
      </c>
      <c r="Q58" s="59" t="str">
        <f t="shared" si="1"/>
        <v>A3</v>
      </c>
      <c r="R58" s="85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</row>
    <row r="59" spans="1:54" s="14" customFormat="1" ht="90">
      <c r="A59" s="91" t="s">
        <v>483</v>
      </c>
      <c r="B59" s="92">
        <v>42733</v>
      </c>
      <c r="C59" s="92">
        <v>42730</v>
      </c>
      <c r="D59" s="92">
        <v>43825</v>
      </c>
      <c r="E59" s="93" t="s">
        <v>484</v>
      </c>
      <c r="F59" s="91" t="s">
        <v>485</v>
      </c>
      <c r="G59" s="94">
        <v>59</v>
      </c>
      <c r="H59" s="103" t="s">
        <v>27</v>
      </c>
      <c r="I59" s="94">
        <v>3</v>
      </c>
      <c r="J59" s="104">
        <v>11861.25</v>
      </c>
      <c r="K59" s="94">
        <v>1</v>
      </c>
      <c r="L59" s="94">
        <v>1</v>
      </c>
      <c r="M59" s="94">
        <v>0</v>
      </c>
      <c r="N59" s="94">
        <v>5</v>
      </c>
      <c r="O59" s="91" t="s">
        <v>486</v>
      </c>
      <c r="P59" s="91" t="s">
        <v>487</v>
      </c>
      <c r="Q59" s="59" t="str">
        <f t="shared" si="1"/>
        <v>A3</v>
      </c>
      <c r="R59" s="85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</row>
    <row r="60" spans="1:54" s="14" customFormat="1" ht="90">
      <c r="A60" s="91" t="s">
        <v>488</v>
      </c>
      <c r="B60" s="92">
        <v>42733</v>
      </c>
      <c r="C60" s="92">
        <v>42727</v>
      </c>
      <c r="D60" s="92">
        <v>43822</v>
      </c>
      <c r="E60" s="93" t="s">
        <v>489</v>
      </c>
      <c r="F60" s="91" t="s">
        <v>490</v>
      </c>
      <c r="G60" s="94">
        <v>26</v>
      </c>
      <c r="H60" s="103" t="s">
        <v>27</v>
      </c>
      <c r="I60" s="94">
        <v>3</v>
      </c>
      <c r="J60" s="104">
        <v>11861.25</v>
      </c>
      <c r="K60" s="94">
        <v>1</v>
      </c>
      <c r="L60" s="94">
        <v>0</v>
      </c>
      <c r="M60" s="94">
        <v>0</v>
      </c>
      <c r="N60" s="94">
        <v>5</v>
      </c>
      <c r="O60" s="91" t="s">
        <v>491</v>
      </c>
      <c r="P60" s="91" t="s">
        <v>492</v>
      </c>
      <c r="Q60" s="59" t="str">
        <f t="shared" si="1"/>
        <v>A3</v>
      </c>
      <c r="R60" s="85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</row>
    <row r="61" spans="1:54" s="14" customFormat="1" ht="90">
      <c r="A61" s="91" t="s">
        <v>493</v>
      </c>
      <c r="B61" s="92">
        <v>42745</v>
      </c>
      <c r="C61" s="92">
        <v>42731</v>
      </c>
      <c r="D61" s="92">
        <v>43826</v>
      </c>
      <c r="E61" s="93" t="s">
        <v>494</v>
      </c>
      <c r="F61" s="91" t="s">
        <v>495</v>
      </c>
      <c r="G61" s="94">
        <v>23</v>
      </c>
      <c r="H61" s="103" t="s">
        <v>40</v>
      </c>
      <c r="I61" s="94">
        <v>2</v>
      </c>
      <c r="J61" s="104">
        <v>11861.25</v>
      </c>
      <c r="K61" s="94">
        <v>1</v>
      </c>
      <c r="L61" s="94">
        <v>1</v>
      </c>
      <c r="M61" s="94">
        <v>1</v>
      </c>
      <c r="N61" s="94">
        <v>1</v>
      </c>
      <c r="O61" s="91" t="s">
        <v>496</v>
      </c>
      <c r="P61" s="91" t="s">
        <v>497</v>
      </c>
      <c r="Q61" s="59" t="str">
        <f t="shared" si="1"/>
        <v>M2</v>
      </c>
      <c r="R61" s="85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</row>
    <row r="62" spans="1:54" s="14" customFormat="1" ht="75">
      <c r="A62" s="91" t="s">
        <v>498</v>
      </c>
      <c r="B62" s="92">
        <v>42748</v>
      </c>
      <c r="C62" s="92">
        <v>42746</v>
      </c>
      <c r="D62" s="92">
        <v>43841</v>
      </c>
      <c r="E62" s="93" t="s">
        <v>499</v>
      </c>
      <c r="F62" s="91" t="s">
        <v>500</v>
      </c>
      <c r="G62" s="94">
        <v>34</v>
      </c>
      <c r="H62" s="103" t="s">
        <v>40</v>
      </c>
      <c r="I62" s="94">
        <v>2</v>
      </c>
      <c r="J62" s="104">
        <v>11861.25</v>
      </c>
      <c r="K62" s="94">
        <v>1</v>
      </c>
      <c r="L62" s="94">
        <v>1</v>
      </c>
      <c r="M62" s="94">
        <v>1</v>
      </c>
      <c r="N62" s="94">
        <v>1</v>
      </c>
      <c r="O62" s="91" t="s">
        <v>501</v>
      </c>
      <c r="P62" s="91" t="s">
        <v>502</v>
      </c>
      <c r="Q62" s="59" t="str">
        <f t="shared" si="1"/>
        <v>M2</v>
      </c>
      <c r="R62" s="85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</row>
    <row r="63" spans="1:54" s="14" customFormat="1" ht="105">
      <c r="A63" s="91" t="s">
        <v>503</v>
      </c>
      <c r="B63" s="92">
        <v>42751</v>
      </c>
      <c r="C63" s="92">
        <v>42745</v>
      </c>
      <c r="D63" s="92">
        <v>43840</v>
      </c>
      <c r="E63" s="93" t="s">
        <v>504</v>
      </c>
      <c r="F63" s="91" t="s">
        <v>505</v>
      </c>
      <c r="G63" s="94">
        <v>24</v>
      </c>
      <c r="H63" s="103" t="s">
        <v>40</v>
      </c>
      <c r="I63" s="94">
        <v>2</v>
      </c>
      <c r="J63" s="104">
        <v>11861.25</v>
      </c>
      <c r="K63" s="94">
        <v>1</v>
      </c>
      <c r="L63" s="94">
        <v>1</v>
      </c>
      <c r="M63" s="94">
        <v>1</v>
      </c>
      <c r="N63" s="94">
        <v>1</v>
      </c>
      <c r="O63" s="91" t="s">
        <v>506</v>
      </c>
      <c r="P63" s="91" t="s">
        <v>507</v>
      </c>
      <c r="Q63" s="59" t="str">
        <f t="shared" si="1"/>
        <v>M2</v>
      </c>
      <c r="R63" s="85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</row>
    <row r="64" spans="1:54" s="14" customFormat="1" ht="105">
      <c r="A64" s="91" t="s">
        <v>508</v>
      </c>
      <c r="B64" s="92">
        <v>42751</v>
      </c>
      <c r="C64" s="92">
        <v>42745</v>
      </c>
      <c r="D64" s="92">
        <v>43840</v>
      </c>
      <c r="E64" s="93" t="s">
        <v>509</v>
      </c>
      <c r="F64" s="91" t="s">
        <v>510</v>
      </c>
      <c r="G64" s="94">
        <v>15</v>
      </c>
      <c r="H64" s="103" t="s">
        <v>40</v>
      </c>
      <c r="I64" s="94">
        <v>2</v>
      </c>
      <c r="J64" s="104">
        <v>11861.25</v>
      </c>
      <c r="K64" s="94">
        <v>1</v>
      </c>
      <c r="L64" s="94">
        <v>1</v>
      </c>
      <c r="M64" s="94">
        <v>1</v>
      </c>
      <c r="N64" s="94">
        <v>1</v>
      </c>
      <c r="O64" s="91" t="s">
        <v>511</v>
      </c>
      <c r="P64" s="91" t="s">
        <v>512</v>
      </c>
      <c r="Q64" s="59" t="str">
        <f t="shared" si="1"/>
        <v>M2</v>
      </c>
      <c r="R64" s="85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</row>
    <row r="65" spans="1:54" s="14" customFormat="1" ht="90">
      <c r="A65" s="91" t="s">
        <v>513</v>
      </c>
      <c r="B65" s="92">
        <v>42751</v>
      </c>
      <c r="C65" s="92">
        <v>42748</v>
      </c>
      <c r="D65" s="92">
        <v>43843</v>
      </c>
      <c r="E65" s="93" t="s">
        <v>514</v>
      </c>
      <c r="F65" s="91" t="s">
        <v>515</v>
      </c>
      <c r="G65" s="94">
        <v>33</v>
      </c>
      <c r="H65" s="103" t="s">
        <v>40</v>
      </c>
      <c r="I65" s="94">
        <v>2</v>
      </c>
      <c r="J65" s="104">
        <v>11861.25</v>
      </c>
      <c r="K65" s="94">
        <v>1</v>
      </c>
      <c r="L65" s="94">
        <v>1</v>
      </c>
      <c r="M65" s="94">
        <v>1</v>
      </c>
      <c r="N65" s="94">
        <v>1</v>
      </c>
      <c r="O65" s="91" t="s">
        <v>516</v>
      </c>
      <c r="P65" s="91" t="s">
        <v>517</v>
      </c>
      <c r="Q65" s="59" t="str">
        <f t="shared" si="1"/>
        <v>M2</v>
      </c>
      <c r="R65" s="85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</row>
    <row r="66" spans="1:54" s="14" customFormat="1" ht="120">
      <c r="A66" s="91" t="s">
        <v>518</v>
      </c>
      <c r="B66" s="92">
        <v>42769</v>
      </c>
      <c r="C66" s="92">
        <v>42764</v>
      </c>
      <c r="D66" s="92">
        <v>43859</v>
      </c>
      <c r="E66" s="93" t="s">
        <v>519</v>
      </c>
      <c r="F66" s="91" t="s">
        <v>520</v>
      </c>
      <c r="G66" s="94">
        <v>7</v>
      </c>
      <c r="H66" s="103" t="s">
        <v>40</v>
      </c>
      <c r="I66" s="94">
        <v>2</v>
      </c>
      <c r="J66" s="104">
        <v>11861.25</v>
      </c>
      <c r="K66" s="94">
        <v>1</v>
      </c>
      <c r="L66" s="94">
        <v>0</v>
      </c>
      <c r="M66" s="94">
        <v>1</v>
      </c>
      <c r="N66" s="94">
        <v>1</v>
      </c>
      <c r="O66" s="91" t="s">
        <v>521</v>
      </c>
      <c r="P66" s="91" t="s">
        <v>522</v>
      </c>
      <c r="Q66" s="59" t="str">
        <f t="shared" si="1"/>
        <v>M2</v>
      </c>
      <c r="R66" s="85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</row>
    <row r="67" spans="1:54" s="14" customFormat="1" ht="105">
      <c r="A67" s="91" t="s">
        <v>523</v>
      </c>
      <c r="B67" s="92">
        <v>42775</v>
      </c>
      <c r="C67" s="92">
        <v>42775</v>
      </c>
      <c r="D67" s="92">
        <v>43870</v>
      </c>
      <c r="E67" s="93" t="s">
        <v>524</v>
      </c>
      <c r="F67" s="91" t="s">
        <v>525</v>
      </c>
      <c r="G67" s="94">
        <v>15</v>
      </c>
      <c r="H67" s="103" t="s">
        <v>40</v>
      </c>
      <c r="I67" s="94">
        <v>2</v>
      </c>
      <c r="J67" s="104">
        <v>11861.25</v>
      </c>
      <c r="K67" s="94">
        <v>1</v>
      </c>
      <c r="L67" s="94">
        <v>1</v>
      </c>
      <c r="M67" s="94">
        <v>0</v>
      </c>
      <c r="N67" s="94">
        <v>1</v>
      </c>
      <c r="O67" s="91" t="s">
        <v>526</v>
      </c>
      <c r="P67" s="91" t="s">
        <v>527</v>
      </c>
      <c r="Q67" s="59" t="str">
        <f t="shared" si="1"/>
        <v>M2</v>
      </c>
      <c r="R67" s="85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</row>
    <row r="68" spans="1:54" s="15" customFormat="1" ht="105">
      <c r="A68" s="91" t="s">
        <v>528</v>
      </c>
      <c r="B68" s="92">
        <v>42776</v>
      </c>
      <c r="C68" s="92">
        <v>42776</v>
      </c>
      <c r="D68" s="92">
        <v>43871</v>
      </c>
      <c r="E68" s="93" t="s">
        <v>529</v>
      </c>
      <c r="F68" s="91" t="s">
        <v>530</v>
      </c>
      <c r="G68" s="94">
        <v>12</v>
      </c>
      <c r="H68" s="103" t="s">
        <v>40</v>
      </c>
      <c r="I68" s="94">
        <v>2</v>
      </c>
      <c r="J68" s="104">
        <v>11861.25</v>
      </c>
      <c r="K68" s="94">
        <v>1</v>
      </c>
      <c r="L68" s="94">
        <v>0</v>
      </c>
      <c r="M68" s="94">
        <v>1</v>
      </c>
      <c r="N68" s="94">
        <v>1</v>
      </c>
      <c r="O68" s="91" t="s">
        <v>531</v>
      </c>
      <c r="P68" s="91" t="s">
        <v>532</v>
      </c>
      <c r="Q68" s="59" t="str">
        <f t="shared" si="1"/>
        <v>M2</v>
      </c>
      <c r="R68" s="85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</row>
    <row r="69" spans="1:54" s="15" customFormat="1" ht="105">
      <c r="A69" s="91" t="s">
        <v>533</v>
      </c>
      <c r="B69" s="92">
        <v>42773</v>
      </c>
      <c r="C69" s="92">
        <v>42767</v>
      </c>
      <c r="D69" s="92">
        <v>43862</v>
      </c>
      <c r="E69" s="93" t="s">
        <v>534</v>
      </c>
      <c r="F69" s="91" t="s">
        <v>535</v>
      </c>
      <c r="G69" s="94">
        <v>32</v>
      </c>
      <c r="H69" s="103" t="s">
        <v>40</v>
      </c>
      <c r="I69" s="94">
        <v>2</v>
      </c>
      <c r="J69" s="104">
        <v>11861.25</v>
      </c>
      <c r="K69" s="94">
        <v>1</v>
      </c>
      <c r="L69" s="94">
        <v>1</v>
      </c>
      <c r="M69" s="94">
        <v>1</v>
      </c>
      <c r="N69" s="94">
        <v>1</v>
      </c>
      <c r="O69" s="91" t="s">
        <v>536</v>
      </c>
      <c r="P69" s="91" t="s">
        <v>537</v>
      </c>
      <c r="Q69" s="59" t="str">
        <f t="shared" si="1"/>
        <v>M2</v>
      </c>
      <c r="R69" s="85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</row>
    <row r="70" spans="1:54" s="15" customFormat="1" ht="75">
      <c r="A70" s="91" t="s">
        <v>538</v>
      </c>
      <c r="B70" s="92">
        <v>42760</v>
      </c>
      <c r="C70" s="92">
        <v>42755</v>
      </c>
      <c r="D70" s="92">
        <v>43850</v>
      </c>
      <c r="E70" s="93" t="s">
        <v>539</v>
      </c>
      <c r="F70" s="91" t="s">
        <v>175</v>
      </c>
      <c r="G70" s="94">
        <v>10</v>
      </c>
      <c r="H70" s="103" t="s">
        <v>43</v>
      </c>
      <c r="I70" s="94">
        <v>2</v>
      </c>
      <c r="J70" s="104">
        <v>11861.25</v>
      </c>
      <c r="K70" s="94">
        <v>1</v>
      </c>
      <c r="L70" s="94">
        <v>1</v>
      </c>
      <c r="M70" s="94">
        <v>1</v>
      </c>
      <c r="N70" s="94">
        <v>5</v>
      </c>
      <c r="O70" s="91" t="s">
        <v>540</v>
      </c>
      <c r="P70" s="91" t="s">
        <v>541</v>
      </c>
      <c r="Q70" s="59" t="str">
        <f t="shared" si="1"/>
        <v>O2</v>
      </c>
      <c r="R70" s="85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</row>
    <row r="71" spans="1:54" s="15" customFormat="1" ht="60">
      <c r="A71" s="91" t="s">
        <v>542</v>
      </c>
      <c r="B71" s="92">
        <v>42783</v>
      </c>
      <c r="C71" s="92">
        <v>42781</v>
      </c>
      <c r="D71" s="92">
        <v>43876</v>
      </c>
      <c r="E71" s="93" t="s">
        <v>543</v>
      </c>
      <c r="F71" s="91" t="s">
        <v>170</v>
      </c>
      <c r="G71" s="94">
        <v>19</v>
      </c>
      <c r="H71" s="103" t="s">
        <v>34</v>
      </c>
      <c r="I71" s="94">
        <v>3</v>
      </c>
      <c r="J71" s="104">
        <v>11861.25</v>
      </c>
      <c r="K71" s="94">
        <v>1</v>
      </c>
      <c r="L71" s="94">
        <v>1</v>
      </c>
      <c r="M71" s="94">
        <v>0</v>
      </c>
      <c r="N71" s="94">
        <v>5</v>
      </c>
      <c r="O71" s="91" t="s">
        <v>544</v>
      </c>
      <c r="P71" s="91" t="s">
        <v>545</v>
      </c>
      <c r="Q71" s="59" t="str">
        <f t="shared" si="1"/>
        <v>F3</v>
      </c>
      <c r="R71" s="90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</row>
    <row r="72" spans="1:54" s="15" customFormat="1" ht="60">
      <c r="A72" s="91" t="s">
        <v>546</v>
      </c>
      <c r="B72" s="92">
        <v>42786</v>
      </c>
      <c r="C72" s="92">
        <v>42783</v>
      </c>
      <c r="D72" s="92">
        <v>43878</v>
      </c>
      <c r="E72" s="93" t="s">
        <v>547</v>
      </c>
      <c r="F72" s="91" t="s">
        <v>170</v>
      </c>
      <c r="G72" s="94">
        <v>6</v>
      </c>
      <c r="H72" s="103" t="s">
        <v>34</v>
      </c>
      <c r="I72" s="94">
        <v>3</v>
      </c>
      <c r="J72" s="104">
        <v>11861.25</v>
      </c>
      <c r="K72" s="94">
        <v>1</v>
      </c>
      <c r="L72" s="94">
        <v>1</v>
      </c>
      <c r="M72" s="94">
        <v>0</v>
      </c>
      <c r="N72" s="94">
        <v>5</v>
      </c>
      <c r="O72" s="91" t="s">
        <v>544</v>
      </c>
      <c r="P72" s="91" t="s">
        <v>548</v>
      </c>
      <c r="Q72" s="59" t="str">
        <f t="shared" si="1"/>
        <v>F3</v>
      </c>
      <c r="R72" s="90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</row>
    <row r="73" spans="1:54" s="15" customFormat="1" ht="60">
      <c r="A73" s="91" t="s">
        <v>549</v>
      </c>
      <c r="B73" s="92">
        <v>42786</v>
      </c>
      <c r="C73" s="92">
        <v>42790</v>
      </c>
      <c r="D73" s="92">
        <v>43885</v>
      </c>
      <c r="E73" s="93" t="s">
        <v>550</v>
      </c>
      <c r="F73" s="91" t="s">
        <v>170</v>
      </c>
      <c r="G73" s="94">
        <v>5</v>
      </c>
      <c r="H73" s="103" t="s">
        <v>27</v>
      </c>
      <c r="I73" s="94">
        <v>3</v>
      </c>
      <c r="J73" s="104">
        <v>11861.25</v>
      </c>
      <c r="K73" s="94">
        <v>1</v>
      </c>
      <c r="L73" s="94">
        <v>1</v>
      </c>
      <c r="M73" s="94">
        <v>0</v>
      </c>
      <c r="N73" s="94">
        <v>5</v>
      </c>
      <c r="O73" s="91" t="s">
        <v>544</v>
      </c>
      <c r="P73" s="91" t="s">
        <v>551</v>
      </c>
      <c r="Q73" s="59" t="str">
        <f t="shared" si="1"/>
        <v>A3</v>
      </c>
      <c r="R73" s="90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</row>
    <row r="74" spans="1:54" s="14" customFormat="1" ht="105">
      <c r="A74" s="91" t="s">
        <v>552</v>
      </c>
      <c r="B74" s="92">
        <v>42786</v>
      </c>
      <c r="C74" s="92">
        <v>42783</v>
      </c>
      <c r="D74" s="92">
        <v>43878</v>
      </c>
      <c r="E74" s="93" t="s">
        <v>553</v>
      </c>
      <c r="F74" s="91" t="s">
        <v>554</v>
      </c>
      <c r="G74" s="94">
        <v>27</v>
      </c>
      <c r="H74" s="103" t="s">
        <v>40</v>
      </c>
      <c r="I74" s="94">
        <v>2</v>
      </c>
      <c r="J74" s="104">
        <v>11861.25</v>
      </c>
      <c r="K74" s="94">
        <v>1</v>
      </c>
      <c r="L74" s="94">
        <v>0</v>
      </c>
      <c r="M74" s="94">
        <v>0</v>
      </c>
      <c r="N74" s="94">
        <v>1</v>
      </c>
      <c r="O74" s="91" t="s">
        <v>555</v>
      </c>
      <c r="P74" s="91" t="s">
        <v>556</v>
      </c>
      <c r="Q74" s="59" t="str">
        <f t="shared" si="1"/>
        <v>M2</v>
      </c>
      <c r="R74" s="90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</row>
    <row r="75" spans="1:54" s="14" customFormat="1" ht="105">
      <c r="A75" s="91" t="s">
        <v>557</v>
      </c>
      <c r="B75" s="92">
        <v>42794</v>
      </c>
      <c r="C75" s="92">
        <v>42793</v>
      </c>
      <c r="D75" s="92">
        <v>43888</v>
      </c>
      <c r="E75" s="93" t="s">
        <v>558</v>
      </c>
      <c r="F75" s="91" t="s">
        <v>559</v>
      </c>
      <c r="G75" s="94">
        <v>15</v>
      </c>
      <c r="H75" s="103" t="s">
        <v>40</v>
      </c>
      <c r="I75" s="94">
        <v>2</v>
      </c>
      <c r="J75" s="104">
        <v>11861.25</v>
      </c>
      <c r="K75" s="94">
        <v>1</v>
      </c>
      <c r="L75" s="94">
        <v>1</v>
      </c>
      <c r="M75" s="94">
        <v>1</v>
      </c>
      <c r="N75" s="94">
        <v>1</v>
      </c>
      <c r="O75" s="91" t="s">
        <v>560</v>
      </c>
      <c r="P75" s="91" t="s">
        <v>561</v>
      </c>
      <c r="Q75" s="59" t="str">
        <f t="shared" si="1"/>
        <v>M2</v>
      </c>
      <c r="R75" s="90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</row>
    <row r="76" spans="1:54" s="14" customFormat="1" ht="105">
      <c r="A76" s="91" t="s">
        <v>562</v>
      </c>
      <c r="B76" s="92">
        <v>42795</v>
      </c>
      <c r="C76" s="92">
        <v>42794</v>
      </c>
      <c r="D76" s="92">
        <v>43889</v>
      </c>
      <c r="E76" s="93" t="s">
        <v>563</v>
      </c>
      <c r="F76" s="91" t="s">
        <v>559</v>
      </c>
      <c r="G76" s="94">
        <v>27</v>
      </c>
      <c r="H76" s="103" t="s">
        <v>40</v>
      </c>
      <c r="I76" s="94">
        <v>2</v>
      </c>
      <c r="J76" s="104">
        <v>11861.25</v>
      </c>
      <c r="K76" s="94">
        <v>1</v>
      </c>
      <c r="L76" s="94">
        <v>1</v>
      </c>
      <c r="M76" s="94">
        <v>1</v>
      </c>
      <c r="N76" s="94">
        <v>1</v>
      </c>
      <c r="O76" s="91" t="s">
        <v>564</v>
      </c>
      <c r="P76" s="91" t="s">
        <v>565</v>
      </c>
      <c r="Q76" s="59" t="str">
        <f t="shared" si="1"/>
        <v>M2</v>
      </c>
      <c r="R76" s="90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</row>
    <row r="77" spans="1:54" s="14" customFormat="1" ht="90">
      <c r="A77" s="91" t="s">
        <v>566</v>
      </c>
      <c r="B77" s="92">
        <v>42795</v>
      </c>
      <c r="C77" s="92" t="s">
        <v>567</v>
      </c>
      <c r="D77" s="92">
        <v>43882</v>
      </c>
      <c r="E77" s="93" t="s">
        <v>568</v>
      </c>
      <c r="F77" s="91" t="s">
        <v>569</v>
      </c>
      <c r="G77" s="94">
        <v>40</v>
      </c>
      <c r="H77" s="103" t="s">
        <v>40</v>
      </c>
      <c r="I77" s="94">
        <v>2</v>
      </c>
      <c r="J77" s="104">
        <v>11861.25</v>
      </c>
      <c r="K77" s="94">
        <v>1</v>
      </c>
      <c r="L77" s="94">
        <v>1</v>
      </c>
      <c r="M77" s="94">
        <v>1</v>
      </c>
      <c r="N77" s="94">
        <v>1</v>
      </c>
      <c r="O77" s="91" t="s">
        <v>570</v>
      </c>
      <c r="P77" s="91" t="s">
        <v>571</v>
      </c>
      <c r="Q77" s="59" t="str">
        <f t="shared" si="1"/>
        <v>M2</v>
      </c>
      <c r="R77" s="85"/>
    </row>
    <row r="78" spans="1:54" s="14" customFormat="1" ht="105">
      <c r="A78" s="91" t="s">
        <v>572</v>
      </c>
      <c r="B78" s="92">
        <v>42814</v>
      </c>
      <c r="C78" s="92">
        <v>42811</v>
      </c>
      <c r="D78" s="92">
        <v>43907</v>
      </c>
      <c r="E78" s="93" t="s">
        <v>573</v>
      </c>
      <c r="F78" s="91" t="s">
        <v>574</v>
      </c>
      <c r="G78" s="94">
        <v>16</v>
      </c>
      <c r="H78" s="103" t="s">
        <v>40</v>
      </c>
      <c r="I78" s="94">
        <v>2</v>
      </c>
      <c r="J78" s="104">
        <v>11861.25</v>
      </c>
      <c r="K78" s="94">
        <v>1</v>
      </c>
      <c r="L78" s="94">
        <v>1</v>
      </c>
      <c r="M78" s="94">
        <v>1</v>
      </c>
      <c r="N78" s="94">
        <v>1</v>
      </c>
      <c r="O78" s="91" t="s">
        <v>575</v>
      </c>
      <c r="P78" s="91" t="s">
        <v>576</v>
      </c>
      <c r="Q78" s="59" t="str">
        <f t="shared" si="1"/>
        <v>M2</v>
      </c>
      <c r="R78" s="85"/>
    </row>
    <row r="79" spans="1:54" s="14" customFormat="1" ht="15">
      <c r="A79" s="91"/>
      <c r="B79" s="92"/>
      <c r="C79" s="92"/>
      <c r="D79" s="92"/>
      <c r="E79" s="93"/>
      <c r="F79" s="91"/>
      <c r="G79" s="94"/>
      <c r="H79" s="103"/>
      <c r="I79" s="94"/>
      <c r="J79" s="104"/>
      <c r="K79" s="94"/>
      <c r="L79" s="94"/>
      <c r="M79" s="94"/>
      <c r="N79" s="94"/>
      <c r="O79" s="91"/>
      <c r="P79" s="91"/>
      <c r="Q79" s="59"/>
      <c r="R79" s="85"/>
    </row>
    <row r="80" spans="1:54" s="14" customFormat="1" ht="105">
      <c r="A80" s="91" t="s">
        <v>581</v>
      </c>
      <c r="B80" s="92">
        <v>42817</v>
      </c>
      <c r="C80" s="92">
        <v>42814</v>
      </c>
      <c r="D80" s="92">
        <v>43910</v>
      </c>
      <c r="E80" s="93" t="s">
        <v>582</v>
      </c>
      <c r="F80" s="91" t="s">
        <v>583</v>
      </c>
      <c r="G80" s="94">
        <v>12</v>
      </c>
      <c r="H80" s="103" t="s">
        <v>40</v>
      </c>
      <c r="I80" s="94">
        <v>2</v>
      </c>
      <c r="J80" s="104">
        <v>11861.25</v>
      </c>
      <c r="K80" s="94">
        <v>1</v>
      </c>
      <c r="L80" s="94">
        <v>1</v>
      </c>
      <c r="M80" s="94">
        <v>0</v>
      </c>
      <c r="N80" s="94">
        <v>1</v>
      </c>
      <c r="O80" s="91" t="s">
        <v>584</v>
      </c>
      <c r="P80" s="91" t="s">
        <v>585</v>
      </c>
      <c r="Q80" s="59" t="str">
        <f t="shared" si="1"/>
        <v>M2</v>
      </c>
      <c r="R80" s="86"/>
    </row>
    <row r="81" spans="1:27" s="14" customFormat="1" ht="90">
      <c r="A81" s="91" t="s">
        <v>586</v>
      </c>
      <c r="B81" s="92">
        <v>42915</v>
      </c>
      <c r="C81" s="92">
        <v>42915</v>
      </c>
      <c r="D81" s="92">
        <v>44011</v>
      </c>
      <c r="E81" s="93" t="s">
        <v>587</v>
      </c>
      <c r="F81" s="91" t="s">
        <v>588</v>
      </c>
      <c r="G81" s="94">
        <v>21</v>
      </c>
      <c r="H81" s="103" t="s">
        <v>40</v>
      </c>
      <c r="I81" s="94">
        <v>2</v>
      </c>
      <c r="J81" s="104">
        <v>11861.25</v>
      </c>
      <c r="K81" s="94">
        <v>1</v>
      </c>
      <c r="L81" s="94">
        <v>0</v>
      </c>
      <c r="M81" s="94">
        <v>0</v>
      </c>
      <c r="N81" s="94">
        <v>1</v>
      </c>
      <c r="O81" s="91" t="s">
        <v>589</v>
      </c>
      <c r="P81" s="91" t="s">
        <v>590</v>
      </c>
      <c r="Q81" s="59" t="str">
        <f t="shared" si="1"/>
        <v>M2</v>
      </c>
      <c r="R81" s="86"/>
      <c r="S81" s="43"/>
      <c r="T81" s="43"/>
      <c r="U81" s="43"/>
      <c r="V81" s="43"/>
      <c r="W81" s="43"/>
      <c r="X81" s="43"/>
      <c r="Y81" s="43"/>
      <c r="Z81" s="43"/>
      <c r="AA81" s="43"/>
    </row>
    <row r="82" spans="1:27" s="14" customFormat="1" ht="75">
      <c r="A82" s="91" t="s">
        <v>591</v>
      </c>
      <c r="B82" s="92">
        <v>42906</v>
      </c>
      <c r="C82" s="92">
        <v>42905</v>
      </c>
      <c r="D82" s="92">
        <v>44001</v>
      </c>
      <c r="E82" s="93" t="s">
        <v>592</v>
      </c>
      <c r="F82" s="91" t="s">
        <v>436</v>
      </c>
      <c r="G82" s="94">
        <v>87</v>
      </c>
      <c r="H82" s="103" t="s">
        <v>27</v>
      </c>
      <c r="I82" s="94">
        <v>3</v>
      </c>
      <c r="J82" s="104">
        <v>11861.25</v>
      </c>
      <c r="K82" s="94">
        <v>1</v>
      </c>
      <c r="L82" s="94">
        <v>0</v>
      </c>
      <c r="M82" s="94">
        <v>0</v>
      </c>
      <c r="N82" s="94">
        <v>1</v>
      </c>
      <c r="O82" s="91" t="s">
        <v>593</v>
      </c>
      <c r="P82" s="91" t="s">
        <v>594</v>
      </c>
      <c r="Q82" s="59" t="str">
        <f t="shared" si="1"/>
        <v>A3</v>
      </c>
      <c r="R82" s="86"/>
    </row>
    <row r="83" spans="1:27" s="14" customFormat="1" ht="90">
      <c r="A83" s="91" t="s">
        <v>595</v>
      </c>
      <c r="B83" s="92">
        <v>42916</v>
      </c>
      <c r="C83" s="92">
        <v>42915</v>
      </c>
      <c r="D83" s="92">
        <v>44011</v>
      </c>
      <c r="E83" s="93" t="s">
        <v>596</v>
      </c>
      <c r="F83" s="91" t="s">
        <v>597</v>
      </c>
      <c r="G83" s="94">
        <v>13</v>
      </c>
      <c r="H83" s="103" t="s">
        <v>40</v>
      </c>
      <c r="I83" s="94">
        <v>2</v>
      </c>
      <c r="J83" s="104">
        <v>11861.25</v>
      </c>
      <c r="K83" s="94">
        <v>1</v>
      </c>
      <c r="L83" s="94">
        <v>1</v>
      </c>
      <c r="M83" s="94">
        <v>1</v>
      </c>
      <c r="N83" s="94">
        <v>1</v>
      </c>
      <c r="O83" s="91" t="s">
        <v>598</v>
      </c>
      <c r="P83" s="91" t="s">
        <v>599</v>
      </c>
      <c r="Q83" s="59" t="str">
        <f t="shared" si="1"/>
        <v>M2</v>
      </c>
      <c r="R83" s="86"/>
    </row>
    <row r="84" spans="1:27" s="14" customFormat="1" ht="90">
      <c r="A84" s="91" t="s">
        <v>600</v>
      </c>
      <c r="B84" s="92">
        <v>42896</v>
      </c>
      <c r="C84" s="92">
        <v>42893</v>
      </c>
      <c r="D84" s="92">
        <v>43989</v>
      </c>
      <c r="E84" s="93" t="s">
        <v>601</v>
      </c>
      <c r="F84" s="91" t="s">
        <v>602</v>
      </c>
      <c r="G84" s="94">
        <v>17</v>
      </c>
      <c r="H84" s="103" t="s">
        <v>40</v>
      </c>
      <c r="I84" s="94">
        <v>2</v>
      </c>
      <c r="J84" s="104">
        <v>11861.25</v>
      </c>
      <c r="K84" s="94">
        <v>1</v>
      </c>
      <c r="L84" s="94">
        <v>1</v>
      </c>
      <c r="M84" s="94">
        <v>1</v>
      </c>
      <c r="N84" s="94">
        <v>1</v>
      </c>
      <c r="O84" s="91" t="s">
        <v>603</v>
      </c>
      <c r="P84" s="91" t="s">
        <v>604</v>
      </c>
      <c r="Q84" s="59" t="str">
        <f t="shared" si="1"/>
        <v>M2</v>
      </c>
      <c r="R84" s="85"/>
    </row>
    <row r="85" spans="1:27" s="14" customFormat="1" ht="75">
      <c r="A85" s="91" t="s">
        <v>605</v>
      </c>
      <c r="B85" s="92">
        <v>42919</v>
      </c>
      <c r="C85" s="92">
        <v>42912</v>
      </c>
      <c r="D85" s="92">
        <v>44008</v>
      </c>
      <c r="E85" s="93" t="s">
        <v>606</v>
      </c>
      <c r="F85" s="91" t="s">
        <v>607</v>
      </c>
      <c r="G85" s="94">
        <v>27</v>
      </c>
      <c r="H85" s="103" t="s">
        <v>40</v>
      </c>
      <c r="I85" s="94">
        <v>2</v>
      </c>
      <c r="J85" s="104">
        <v>11861.25</v>
      </c>
      <c r="K85" s="94">
        <v>1</v>
      </c>
      <c r="L85" s="94">
        <v>1</v>
      </c>
      <c r="M85" s="94">
        <v>1</v>
      </c>
      <c r="N85" s="94">
        <v>1</v>
      </c>
      <c r="O85" s="91" t="s">
        <v>608</v>
      </c>
      <c r="P85" s="91" t="s">
        <v>609</v>
      </c>
      <c r="Q85" s="59" t="str">
        <f t="shared" si="1"/>
        <v>M2</v>
      </c>
      <c r="R85" s="86"/>
    </row>
    <row r="86" spans="1:27" s="14" customFormat="1" ht="60">
      <c r="A86" s="91" t="s">
        <v>610</v>
      </c>
      <c r="B86" s="92">
        <v>42951</v>
      </c>
      <c r="C86" s="92">
        <v>42948</v>
      </c>
      <c r="D86" s="92">
        <v>44044</v>
      </c>
      <c r="E86" s="93" t="s">
        <v>611</v>
      </c>
      <c r="F86" s="91" t="s">
        <v>612</v>
      </c>
      <c r="G86" s="94">
        <v>78</v>
      </c>
      <c r="H86" s="103" t="s">
        <v>43</v>
      </c>
      <c r="I86" s="94">
        <v>2</v>
      </c>
      <c r="J86" s="104">
        <v>11861.25</v>
      </c>
      <c r="K86" s="94">
        <v>1</v>
      </c>
      <c r="L86" s="94">
        <v>1</v>
      </c>
      <c r="M86" s="94">
        <v>0</v>
      </c>
      <c r="N86" s="94">
        <v>5</v>
      </c>
      <c r="O86" s="91" t="s">
        <v>613</v>
      </c>
      <c r="P86" s="91" t="s">
        <v>267</v>
      </c>
      <c r="Q86" s="59" t="str">
        <f t="shared" si="1"/>
        <v>O2</v>
      </c>
      <c r="R86" s="86"/>
    </row>
    <row r="87" spans="1:27" s="14" customFormat="1" ht="90">
      <c r="A87" s="91" t="s">
        <v>614</v>
      </c>
      <c r="B87" s="92">
        <v>43011</v>
      </c>
      <c r="C87" s="92">
        <v>43011</v>
      </c>
      <c r="D87" s="92">
        <v>44107</v>
      </c>
      <c r="E87" s="93" t="s">
        <v>615</v>
      </c>
      <c r="F87" s="91" t="s">
        <v>616</v>
      </c>
      <c r="G87" s="112">
        <v>32</v>
      </c>
      <c r="H87" s="113" t="s">
        <v>40</v>
      </c>
      <c r="I87" s="112">
        <v>2</v>
      </c>
      <c r="J87" s="104">
        <v>11861.25</v>
      </c>
      <c r="K87" s="112">
        <v>1</v>
      </c>
      <c r="L87" s="112">
        <v>1</v>
      </c>
      <c r="M87" s="112">
        <v>1</v>
      </c>
      <c r="N87" s="112">
        <v>1</v>
      </c>
      <c r="O87" s="114" t="s">
        <v>617</v>
      </c>
      <c r="P87" s="114" t="s">
        <v>618</v>
      </c>
      <c r="Q87" s="59" t="str">
        <f t="shared" si="1"/>
        <v>M2</v>
      </c>
      <c r="R87" s="86"/>
    </row>
    <row r="88" spans="1:27" s="14" customFormat="1" ht="60">
      <c r="A88" s="97" t="s">
        <v>619</v>
      </c>
      <c r="B88" s="115">
        <v>43019</v>
      </c>
      <c r="C88" s="115">
        <v>43019</v>
      </c>
      <c r="D88" s="115">
        <v>44115</v>
      </c>
      <c r="E88" s="99" t="s">
        <v>620</v>
      </c>
      <c r="F88" s="97" t="s">
        <v>621</v>
      </c>
      <c r="G88" s="116">
        <v>60</v>
      </c>
      <c r="H88" s="116" t="s">
        <v>40</v>
      </c>
      <c r="I88" s="116">
        <v>2</v>
      </c>
      <c r="J88" s="95">
        <v>11861.25</v>
      </c>
      <c r="K88" s="116">
        <v>1</v>
      </c>
      <c r="L88" s="116">
        <v>1</v>
      </c>
      <c r="M88" s="116">
        <v>1</v>
      </c>
      <c r="N88" s="117" t="s">
        <v>622</v>
      </c>
      <c r="O88" s="118" t="s">
        <v>623</v>
      </c>
      <c r="P88" s="118" t="s">
        <v>624</v>
      </c>
      <c r="Q88" s="59" t="str">
        <f t="shared" si="1"/>
        <v>M2</v>
      </c>
      <c r="R88" s="86"/>
    </row>
    <row r="89" spans="1:27" s="14" customFormat="1" ht="90">
      <c r="A89" s="118" t="s">
        <v>625</v>
      </c>
      <c r="B89" s="115">
        <v>43026</v>
      </c>
      <c r="C89" s="115">
        <v>42982</v>
      </c>
      <c r="D89" s="115">
        <v>43712</v>
      </c>
      <c r="E89" s="99" t="s">
        <v>626</v>
      </c>
      <c r="F89" s="97" t="s">
        <v>627</v>
      </c>
      <c r="G89" s="116">
        <v>7</v>
      </c>
      <c r="H89" s="116" t="s">
        <v>40</v>
      </c>
      <c r="I89" s="116">
        <v>2</v>
      </c>
      <c r="J89" s="95">
        <v>11861.25</v>
      </c>
      <c r="K89" s="116">
        <v>1</v>
      </c>
      <c r="L89" s="116">
        <v>1</v>
      </c>
      <c r="M89" s="116">
        <v>1</v>
      </c>
      <c r="N89" s="117" t="s">
        <v>622</v>
      </c>
      <c r="O89" s="118" t="s">
        <v>628</v>
      </c>
      <c r="P89" s="118" t="s">
        <v>629</v>
      </c>
      <c r="Q89" s="59" t="str">
        <f t="shared" si="1"/>
        <v>M2</v>
      </c>
      <c r="R89" s="86"/>
    </row>
    <row r="90" spans="1:27" s="46" customFormat="1" ht="75">
      <c r="A90" s="91" t="s">
        <v>632</v>
      </c>
      <c r="B90" s="92">
        <v>43119</v>
      </c>
      <c r="C90" s="92">
        <v>43110</v>
      </c>
      <c r="D90" s="92">
        <v>43840</v>
      </c>
      <c r="E90" s="93" t="s">
        <v>676</v>
      </c>
      <c r="F90" s="91" t="s">
        <v>426</v>
      </c>
      <c r="G90" s="94">
        <v>6</v>
      </c>
      <c r="H90" s="103" t="s">
        <v>40</v>
      </c>
      <c r="I90" s="94">
        <v>2</v>
      </c>
      <c r="J90" s="104">
        <v>11861.25</v>
      </c>
      <c r="K90" s="94">
        <v>1</v>
      </c>
      <c r="L90" s="94">
        <v>1</v>
      </c>
      <c r="M90" s="94">
        <v>1</v>
      </c>
      <c r="N90" s="94">
        <v>1</v>
      </c>
      <c r="O90" s="91" t="s">
        <v>633</v>
      </c>
      <c r="P90" s="91" t="s">
        <v>634</v>
      </c>
      <c r="Q90" s="59" t="str">
        <f t="shared" si="1"/>
        <v>M2</v>
      </c>
      <c r="R90" s="86"/>
    </row>
    <row r="91" spans="1:27" s="46" customFormat="1" ht="105">
      <c r="A91" s="91" t="s">
        <v>635</v>
      </c>
      <c r="B91" s="115">
        <v>43119</v>
      </c>
      <c r="C91" s="115">
        <v>43068</v>
      </c>
      <c r="D91" s="115">
        <v>43849</v>
      </c>
      <c r="E91" s="99" t="s">
        <v>636</v>
      </c>
      <c r="F91" s="97" t="s">
        <v>637</v>
      </c>
      <c r="G91" s="116">
        <v>40</v>
      </c>
      <c r="H91" s="103" t="s">
        <v>40</v>
      </c>
      <c r="I91" s="94">
        <v>2</v>
      </c>
      <c r="J91" s="104">
        <v>11861.25</v>
      </c>
      <c r="K91" s="116">
        <v>1</v>
      </c>
      <c r="L91" s="116">
        <v>1</v>
      </c>
      <c r="M91" s="116">
        <v>1</v>
      </c>
      <c r="N91" s="116">
        <v>1</v>
      </c>
      <c r="O91" s="118" t="s">
        <v>638</v>
      </c>
      <c r="P91" s="118" t="s">
        <v>639</v>
      </c>
      <c r="Q91" s="59" t="str">
        <f t="shared" si="1"/>
        <v>M2</v>
      </c>
      <c r="R91" s="86"/>
    </row>
    <row r="92" spans="1:27" s="14" customFormat="1" ht="75">
      <c r="A92" s="97" t="s">
        <v>640</v>
      </c>
      <c r="B92" s="115">
        <v>43157</v>
      </c>
      <c r="C92" s="115">
        <v>43125</v>
      </c>
      <c r="D92" s="115">
        <v>43855</v>
      </c>
      <c r="E92" s="99" t="s">
        <v>641</v>
      </c>
      <c r="F92" s="97" t="s">
        <v>642</v>
      </c>
      <c r="G92" s="116">
        <v>142</v>
      </c>
      <c r="H92" s="103" t="s">
        <v>35</v>
      </c>
      <c r="I92" s="94">
        <v>3</v>
      </c>
      <c r="J92" s="104">
        <v>11861.25</v>
      </c>
      <c r="K92" s="116">
        <v>1</v>
      </c>
      <c r="L92" s="116">
        <v>1</v>
      </c>
      <c r="M92" s="116">
        <v>1</v>
      </c>
      <c r="N92" s="116">
        <v>1</v>
      </c>
      <c r="O92" s="118" t="s">
        <v>643</v>
      </c>
      <c r="P92" s="118" t="s">
        <v>644</v>
      </c>
      <c r="Q92" s="59" t="str">
        <f t="shared" si="1"/>
        <v>G3</v>
      </c>
      <c r="R92" s="46"/>
    </row>
    <row r="93" spans="1:27" s="14" customFormat="1" ht="105">
      <c r="A93" s="118" t="s">
        <v>645</v>
      </c>
      <c r="B93" s="115">
        <v>43173</v>
      </c>
      <c r="C93" s="115">
        <v>43127</v>
      </c>
      <c r="D93" s="115">
        <v>43857</v>
      </c>
      <c r="E93" s="119" t="s">
        <v>646</v>
      </c>
      <c r="F93" s="118" t="s">
        <v>647</v>
      </c>
      <c r="G93" s="120">
        <v>3</v>
      </c>
      <c r="H93" s="103" t="s">
        <v>43</v>
      </c>
      <c r="I93" s="94">
        <v>2</v>
      </c>
      <c r="J93" s="104">
        <v>11861.25</v>
      </c>
      <c r="K93" s="116">
        <v>1</v>
      </c>
      <c r="L93" s="116">
        <v>1</v>
      </c>
      <c r="M93" s="116">
        <v>1</v>
      </c>
      <c r="N93" s="100">
        <v>5</v>
      </c>
      <c r="O93" s="118" t="s">
        <v>648</v>
      </c>
      <c r="P93" s="118" t="s">
        <v>649</v>
      </c>
      <c r="Q93" s="59" t="str">
        <f t="shared" si="1"/>
        <v>O2</v>
      </c>
      <c r="R93" s="46"/>
    </row>
    <row r="94" spans="1:27" s="14" customFormat="1" ht="105">
      <c r="A94" s="118" t="s">
        <v>650</v>
      </c>
      <c r="B94" s="92">
        <v>43174</v>
      </c>
      <c r="C94" s="92">
        <v>43159</v>
      </c>
      <c r="D94" s="92">
        <v>43889</v>
      </c>
      <c r="E94" s="91" t="s">
        <v>651</v>
      </c>
      <c r="F94" s="91" t="s">
        <v>652</v>
      </c>
      <c r="G94" s="94">
        <v>16</v>
      </c>
      <c r="H94" s="103" t="s">
        <v>43</v>
      </c>
      <c r="I94" s="94">
        <v>2</v>
      </c>
      <c r="J94" s="104">
        <v>11861.25</v>
      </c>
      <c r="K94" s="94">
        <v>1</v>
      </c>
      <c r="L94" s="94">
        <v>0</v>
      </c>
      <c r="M94" s="94">
        <v>1</v>
      </c>
      <c r="N94" s="100">
        <v>5</v>
      </c>
      <c r="O94" s="91" t="s">
        <v>653</v>
      </c>
      <c r="P94" s="91" t="s">
        <v>654</v>
      </c>
      <c r="Q94" s="59" t="str">
        <f t="shared" si="1"/>
        <v>O2</v>
      </c>
      <c r="R94" s="46"/>
    </row>
    <row r="95" spans="1:27" s="14" customFormat="1" ht="105">
      <c r="A95" s="91" t="s">
        <v>655</v>
      </c>
      <c r="B95" s="98">
        <v>43174</v>
      </c>
      <c r="C95" s="98">
        <v>43156</v>
      </c>
      <c r="D95" s="92">
        <v>44252</v>
      </c>
      <c r="E95" s="99" t="s">
        <v>656</v>
      </c>
      <c r="F95" s="97" t="s">
        <v>657</v>
      </c>
      <c r="G95" s="100">
        <v>6</v>
      </c>
      <c r="H95" s="103" t="s">
        <v>43</v>
      </c>
      <c r="I95" s="94">
        <v>2</v>
      </c>
      <c r="J95" s="95">
        <v>11861.25</v>
      </c>
      <c r="K95" s="94">
        <v>1</v>
      </c>
      <c r="L95" s="100">
        <v>1</v>
      </c>
      <c r="M95" s="100">
        <v>2</v>
      </c>
      <c r="N95" s="100">
        <v>5</v>
      </c>
      <c r="O95" s="97" t="s">
        <v>658</v>
      </c>
      <c r="P95" s="97" t="s">
        <v>659</v>
      </c>
      <c r="Q95" s="59" t="str">
        <f t="shared" si="1"/>
        <v>O2</v>
      </c>
      <c r="R95" s="86"/>
    </row>
    <row r="96" spans="1:27" s="14" customFormat="1" ht="90">
      <c r="A96" s="97" t="s">
        <v>661</v>
      </c>
      <c r="B96" s="92">
        <v>43181</v>
      </c>
      <c r="C96" s="92">
        <v>43153</v>
      </c>
      <c r="D96" s="92">
        <v>44249</v>
      </c>
      <c r="E96" s="93" t="s">
        <v>662</v>
      </c>
      <c r="F96" s="91" t="s">
        <v>663</v>
      </c>
      <c r="G96" s="94">
        <v>6</v>
      </c>
      <c r="H96" s="103" t="s">
        <v>43</v>
      </c>
      <c r="I96" s="94">
        <v>2</v>
      </c>
      <c r="J96" s="95">
        <v>11861.25</v>
      </c>
      <c r="K96" s="94">
        <v>1</v>
      </c>
      <c r="L96" s="94">
        <v>0</v>
      </c>
      <c r="M96" s="94">
        <v>1</v>
      </c>
      <c r="N96" s="94">
        <v>1</v>
      </c>
      <c r="O96" s="91" t="s">
        <v>664</v>
      </c>
      <c r="P96" s="91" t="s">
        <v>502</v>
      </c>
      <c r="Q96" s="59" t="str">
        <f t="shared" si="1"/>
        <v>O2</v>
      </c>
      <c r="R96" s="86"/>
    </row>
    <row r="97" spans="1:54" s="14" customFormat="1" ht="90">
      <c r="A97" s="91" t="s">
        <v>665</v>
      </c>
      <c r="B97" s="92">
        <v>43181</v>
      </c>
      <c r="C97" s="92">
        <v>43152</v>
      </c>
      <c r="D97" s="92">
        <v>44248</v>
      </c>
      <c r="E97" s="93" t="s">
        <v>666</v>
      </c>
      <c r="F97" s="91" t="s">
        <v>667</v>
      </c>
      <c r="G97" s="94">
        <v>5</v>
      </c>
      <c r="H97" s="103" t="s">
        <v>43</v>
      </c>
      <c r="I97" s="94">
        <v>2</v>
      </c>
      <c r="J97" s="95">
        <v>11861.25</v>
      </c>
      <c r="K97" s="94">
        <v>1</v>
      </c>
      <c r="L97" s="94">
        <v>1</v>
      </c>
      <c r="M97" s="94">
        <v>1</v>
      </c>
      <c r="N97" s="94">
        <v>5</v>
      </c>
      <c r="O97" s="91" t="s">
        <v>668</v>
      </c>
      <c r="P97" s="91" t="s">
        <v>669</v>
      </c>
      <c r="Q97" s="59" t="str">
        <f t="shared" si="1"/>
        <v>O2</v>
      </c>
      <c r="R97" s="86"/>
    </row>
    <row r="98" spans="1:54" s="14" customFormat="1" ht="105">
      <c r="A98" s="91" t="s">
        <v>670</v>
      </c>
      <c r="B98" s="92">
        <v>43181</v>
      </c>
      <c r="C98" s="92">
        <v>43132</v>
      </c>
      <c r="D98" s="92">
        <v>44228</v>
      </c>
      <c r="E98" s="93" t="s">
        <v>671</v>
      </c>
      <c r="F98" s="97" t="s">
        <v>672</v>
      </c>
      <c r="G98" s="94">
        <v>6</v>
      </c>
      <c r="H98" s="103" t="s">
        <v>43</v>
      </c>
      <c r="I98" s="94">
        <v>2</v>
      </c>
      <c r="J98" s="95">
        <v>11861.25</v>
      </c>
      <c r="K98" s="94">
        <v>1</v>
      </c>
      <c r="L98" s="94">
        <v>0</v>
      </c>
      <c r="M98" s="94">
        <v>1</v>
      </c>
      <c r="N98" s="94">
        <v>5</v>
      </c>
      <c r="O98" s="91" t="s">
        <v>673</v>
      </c>
      <c r="P98" s="91" t="s">
        <v>674</v>
      </c>
      <c r="Q98" s="59" t="str">
        <f t="shared" si="1"/>
        <v>O2</v>
      </c>
      <c r="R98" s="86"/>
    </row>
    <row r="99" spans="1:54" s="14" customFormat="1" ht="105">
      <c r="A99" s="91" t="s">
        <v>677</v>
      </c>
      <c r="B99" s="92">
        <v>43196</v>
      </c>
      <c r="C99" s="92">
        <v>43160</v>
      </c>
      <c r="D99" s="92">
        <v>44256</v>
      </c>
      <c r="E99" s="93" t="s">
        <v>218</v>
      </c>
      <c r="F99" s="91" t="s">
        <v>219</v>
      </c>
      <c r="G99" s="94">
        <v>5</v>
      </c>
      <c r="H99" s="103" t="s">
        <v>43</v>
      </c>
      <c r="I99" s="94">
        <v>2</v>
      </c>
      <c r="J99" s="104">
        <v>11861.25</v>
      </c>
      <c r="K99" s="94">
        <v>1</v>
      </c>
      <c r="L99" s="94">
        <v>1</v>
      </c>
      <c r="M99" s="94">
        <v>1</v>
      </c>
      <c r="N99" s="94">
        <v>5</v>
      </c>
      <c r="O99" s="91" t="s">
        <v>220</v>
      </c>
      <c r="P99" s="91" t="s">
        <v>221</v>
      </c>
      <c r="Q99" s="59" t="str">
        <f t="shared" si="1"/>
        <v>O2</v>
      </c>
      <c r="R99" s="86"/>
    </row>
    <row r="100" spans="1:54" s="14" customFormat="1" ht="105">
      <c r="A100" s="91" t="s">
        <v>678</v>
      </c>
      <c r="B100" s="92">
        <v>43201</v>
      </c>
      <c r="C100" s="92">
        <v>43132</v>
      </c>
      <c r="D100" s="92">
        <v>44228</v>
      </c>
      <c r="E100" s="93" t="s">
        <v>679</v>
      </c>
      <c r="F100" s="91" t="s">
        <v>215</v>
      </c>
      <c r="G100" s="94">
        <v>6</v>
      </c>
      <c r="H100" s="103" t="s">
        <v>43</v>
      </c>
      <c r="I100" s="94">
        <v>2</v>
      </c>
      <c r="J100" s="104">
        <v>11861.25</v>
      </c>
      <c r="K100" s="94">
        <v>1</v>
      </c>
      <c r="L100" s="94">
        <v>0</v>
      </c>
      <c r="M100" s="94">
        <v>1</v>
      </c>
      <c r="N100" s="94">
        <v>5</v>
      </c>
      <c r="O100" s="91" t="s">
        <v>216</v>
      </c>
      <c r="P100" s="91" t="s">
        <v>217</v>
      </c>
      <c r="Q100" s="59" t="str">
        <f t="shared" si="1"/>
        <v>O2</v>
      </c>
      <c r="R100" s="86"/>
    </row>
    <row r="101" spans="1:54" s="14" customFormat="1" ht="105">
      <c r="A101" s="91" t="s">
        <v>680</v>
      </c>
      <c r="B101" s="92">
        <v>43201</v>
      </c>
      <c r="C101" s="92">
        <v>43157</v>
      </c>
      <c r="D101" s="92">
        <v>44253</v>
      </c>
      <c r="E101" s="93" t="s">
        <v>285</v>
      </c>
      <c r="F101" s="91" t="s">
        <v>286</v>
      </c>
      <c r="G101" s="94">
        <v>4</v>
      </c>
      <c r="H101" s="103" t="s">
        <v>43</v>
      </c>
      <c r="I101" s="94">
        <v>2</v>
      </c>
      <c r="J101" s="104">
        <v>11861.25</v>
      </c>
      <c r="K101" s="94">
        <v>1</v>
      </c>
      <c r="L101" s="94">
        <v>1</v>
      </c>
      <c r="M101" s="94">
        <v>0</v>
      </c>
      <c r="N101" s="94">
        <v>5</v>
      </c>
      <c r="O101" s="8" t="s">
        <v>681</v>
      </c>
      <c r="P101" s="8" t="s">
        <v>682</v>
      </c>
      <c r="Q101" s="59" t="str">
        <f t="shared" si="1"/>
        <v>O2</v>
      </c>
      <c r="R101" s="86"/>
    </row>
    <row r="102" spans="1:54" s="14" customFormat="1" ht="105">
      <c r="A102" s="121" t="s">
        <v>683</v>
      </c>
      <c r="B102" s="122">
        <v>43236</v>
      </c>
      <c r="C102" s="122">
        <v>43132</v>
      </c>
      <c r="D102" s="122">
        <v>44228</v>
      </c>
      <c r="E102" s="62" t="s">
        <v>250</v>
      </c>
      <c r="F102" s="97" t="s">
        <v>251</v>
      </c>
      <c r="G102" s="123">
        <v>4</v>
      </c>
      <c r="H102" s="103" t="s">
        <v>43</v>
      </c>
      <c r="I102" s="94">
        <v>2</v>
      </c>
      <c r="J102" s="104">
        <v>11861.25</v>
      </c>
      <c r="K102" s="123">
        <v>1</v>
      </c>
      <c r="L102" s="123">
        <v>1</v>
      </c>
      <c r="M102" s="123">
        <v>0</v>
      </c>
      <c r="N102" s="123">
        <v>5</v>
      </c>
      <c r="O102" s="8" t="s">
        <v>252</v>
      </c>
      <c r="P102" s="8" t="s">
        <v>253</v>
      </c>
      <c r="Q102" s="59" t="str">
        <f t="shared" si="1"/>
        <v>O2</v>
      </c>
      <c r="R102" s="86"/>
    </row>
    <row r="103" spans="1:54" s="14" customFormat="1" ht="90">
      <c r="A103" s="121" t="s">
        <v>684</v>
      </c>
      <c r="B103" s="122">
        <v>43245</v>
      </c>
      <c r="C103" s="122">
        <v>43238</v>
      </c>
      <c r="D103" s="122">
        <v>44334</v>
      </c>
      <c r="E103" s="93" t="s">
        <v>378</v>
      </c>
      <c r="F103" s="91" t="s">
        <v>379</v>
      </c>
      <c r="G103" s="94">
        <v>63</v>
      </c>
      <c r="H103" s="103" t="s">
        <v>40</v>
      </c>
      <c r="I103" s="94">
        <v>2</v>
      </c>
      <c r="J103" s="104">
        <v>11861.25</v>
      </c>
      <c r="K103" s="94">
        <v>1</v>
      </c>
      <c r="L103" s="94">
        <v>1</v>
      </c>
      <c r="M103" s="94">
        <v>2</v>
      </c>
      <c r="N103" s="94">
        <v>1</v>
      </c>
      <c r="O103" s="91" t="s">
        <v>380</v>
      </c>
      <c r="P103" s="91" t="s">
        <v>381</v>
      </c>
      <c r="Q103" s="59" t="str">
        <f t="shared" si="1"/>
        <v>M2</v>
      </c>
      <c r="R103" s="86"/>
    </row>
    <row r="104" spans="1:54" s="14" customFormat="1" ht="105">
      <c r="A104" s="8" t="s">
        <v>685</v>
      </c>
      <c r="B104" s="54">
        <v>43299</v>
      </c>
      <c r="C104" s="54">
        <v>43286</v>
      </c>
      <c r="D104" s="54">
        <v>44382</v>
      </c>
      <c r="E104" s="93" t="s">
        <v>465</v>
      </c>
      <c r="F104" s="91" t="s">
        <v>466</v>
      </c>
      <c r="G104" s="94">
        <v>30</v>
      </c>
      <c r="H104" s="103" t="s">
        <v>43</v>
      </c>
      <c r="I104" s="94">
        <v>2</v>
      </c>
      <c r="J104" s="104">
        <v>11861.25</v>
      </c>
      <c r="K104" s="94">
        <v>1</v>
      </c>
      <c r="L104" s="94">
        <v>1</v>
      </c>
      <c r="M104" s="94">
        <v>0</v>
      </c>
      <c r="N104" s="94">
        <v>5</v>
      </c>
      <c r="O104" s="91" t="s">
        <v>467</v>
      </c>
      <c r="P104" s="91" t="s">
        <v>468</v>
      </c>
      <c r="Q104" s="59" t="str">
        <f t="shared" si="1"/>
        <v>O2</v>
      </c>
      <c r="R104" s="86"/>
    </row>
    <row r="105" spans="1:54" s="14" customFormat="1" ht="75">
      <c r="A105" s="105" t="s">
        <v>686</v>
      </c>
      <c r="B105" s="106">
        <v>43392</v>
      </c>
      <c r="C105" s="106">
        <v>43383</v>
      </c>
      <c r="D105" s="106">
        <v>44114</v>
      </c>
      <c r="E105" s="107" t="s">
        <v>687</v>
      </c>
      <c r="F105" s="91" t="s">
        <v>375</v>
      </c>
      <c r="G105" s="108">
        <v>30</v>
      </c>
      <c r="H105" s="94" t="s">
        <v>27</v>
      </c>
      <c r="I105" s="94">
        <v>1</v>
      </c>
      <c r="J105" s="104">
        <v>11861.25</v>
      </c>
      <c r="K105" s="109">
        <v>1</v>
      </c>
      <c r="L105" s="94">
        <v>1</v>
      </c>
      <c r="M105" s="94">
        <v>2</v>
      </c>
      <c r="N105" s="108">
        <v>1</v>
      </c>
      <c r="O105" s="110" t="s">
        <v>376</v>
      </c>
      <c r="P105" s="110" t="s">
        <v>377</v>
      </c>
      <c r="Q105" s="59" t="str">
        <f>CONCATENATE(H105,I105)</f>
        <v>A1</v>
      </c>
      <c r="R105" s="86"/>
    </row>
    <row r="106" spans="1:54" s="14" customFormat="1" ht="75">
      <c r="A106" s="91" t="s">
        <v>689</v>
      </c>
      <c r="B106" s="92">
        <v>43438</v>
      </c>
      <c r="C106" s="92">
        <v>43431</v>
      </c>
      <c r="D106" s="92">
        <v>44527</v>
      </c>
      <c r="E106" s="93" t="s">
        <v>400</v>
      </c>
      <c r="F106" s="91" t="s">
        <v>401</v>
      </c>
      <c r="G106" s="94">
        <v>53</v>
      </c>
      <c r="H106" s="103" t="s">
        <v>40</v>
      </c>
      <c r="I106" s="94">
        <v>2</v>
      </c>
      <c r="J106" s="104">
        <v>11861.25</v>
      </c>
      <c r="K106" s="94">
        <v>1</v>
      </c>
      <c r="L106" s="94">
        <v>1</v>
      </c>
      <c r="M106" s="94">
        <v>2</v>
      </c>
      <c r="N106" s="94">
        <v>1</v>
      </c>
      <c r="O106" s="91" t="s">
        <v>688</v>
      </c>
      <c r="P106" s="91" t="s">
        <v>402</v>
      </c>
      <c r="Q106" s="59" t="str">
        <f>CONCATENATE(H106,I106)</f>
        <v>M2</v>
      </c>
      <c r="R106" s="85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</row>
    <row r="107" spans="1:54" s="14" customFormat="1" ht="75">
      <c r="A107" s="91" t="s">
        <v>691</v>
      </c>
      <c r="B107" s="92">
        <v>43501</v>
      </c>
      <c r="C107" s="92">
        <v>43497</v>
      </c>
      <c r="D107" s="92">
        <v>44593</v>
      </c>
      <c r="E107" s="93" t="s">
        <v>174</v>
      </c>
      <c r="F107" s="91" t="s">
        <v>175</v>
      </c>
      <c r="G107" s="94">
        <v>159</v>
      </c>
      <c r="H107" s="94" t="s">
        <v>27</v>
      </c>
      <c r="I107" s="94">
        <v>3</v>
      </c>
      <c r="J107" s="104">
        <v>11861.25</v>
      </c>
      <c r="K107" s="94">
        <v>1</v>
      </c>
      <c r="L107" s="94">
        <v>1</v>
      </c>
      <c r="M107" s="94">
        <v>0</v>
      </c>
      <c r="N107" s="94">
        <v>4</v>
      </c>
      <c r="O107" s="91" t="s">
        <v>692</v>
      </c>
      <c r="P107" s="91" t="s">
        <v>176</v>
      </c>
      <c r="Q107" s="59" t="str">
        <f t="shared" ref="Q107:Q134" si="2">CONCATENATE(H107,I107)</f>
        <v>A3</v>
      </c>
      <c r="R107" s="86"/>
    </row>
    <row r="108" spans="1:54" s="14" customFormat="1" ht="105">
      <c r="A108" s="91" t="s">
        <v>693</v>
      </c>
      <c r="B108" s="92">
        <v>43507</v>
      </c>
      <c r="C108" s="92">
        <v>43504</v>
      </c>
      <c r="D108" s="92">
        <v>44600</v>
      </c>
      <c r="E108" s="93" t="s">
        <v>366</v>
      </c>
      <c r="F108" s="91" t="s">
        <v>367</v>
      </c>
      <c r="G108" s="94">
        <v>6</v>
      </c>
      <c r="H108" s="94" t="s">
        <v>43</v>
      </c>
      <c r="I108" s="94">
        <v>2</v>
      </c>
      <c r="J108" s="104">
        <v>11861.25</v>
      </c>
      <c r="K108" s="94">
        <v>1</v>
      </c>
      <c r="L108" s="94">
        <v>1</v>
      </c>
      <c r="M108" s="94">
        <v>1</v>
      </c>
      <c r="N108" s="94">
        <v>4</v>
      </c>
      <c r="O108" s="91" t="s">
        <v>368</v>
      </c>
      <c r="P108" s="91" t="s">
        <v>369</v>
      </c>
      <c r="Q108" s="59" t="str">
        <f t="shared" si="2"/>
        <v>O2</v>
      </c>
      <c r="R108" s="86"/>
    </row>
    <row r="109" spans="1:54" s="14" customFormat="1" ht="75">
      <c r="A109" s="91" t="s">
        <v>694</v>
      </c>
      <c r="B109" s="92">
        <v>43480</v>
      </c>
      <c r="C109" s="92">
        <v>43480</v>
      </c>
      <c r="D109" s="92">
        <v>44576</v>
      </c>
      <c r="E109" s="93" t="s">
        <v>698</v>
      </c>
      <c r="F109" s="91" t="s">
        <v>699</v>
      </c>
      <c r="G109" s="94">
        <v>3</v>
      </c>
      <c r="H109" s="94" t="s">
        <v>35</v>
      </c>
      <c r="I109" s="94">
        <v>3</v>
      </c>
      <c r="J109" s="104">
        <v>11861.25</v>
      </c>
      <c r="K109" s="94">
        <v>1</v>
      </c>
      <c r="L109" s="94">
        <v>0</v>
      </c>
      <c r="M109" s="94">
        <v>0</v>
      </c>
      <c r="N109" s="94">
        <v>5</v>
      </c>
      <c r="O109" s="91" t="s">
        <v>700</v>
      </c>
      <c r="P109" s="91"/>
      <c r="Q109" s="59" t="str">
        <f t="shared" si="2"/>
        <v>G3</v>
      </c>
      <c r="R109" s="86"/>
    </row>
    <row r="110" spans="1:54" s="14" customFormat="1" ht="75">
      <c r="A110" s="91" t="s">
        <v>695</v>
      </c>
      <c r="B110" s="92">
        <v>43565</v>
      </c>
      <c r="C110" s="92">
        <v>43565</v>
      </c>
      <c r="D110" s="92">
        <v>44661</v>
      </c>
      <c r="E110" s="93" t="s">
        <v>701</v>
      </c>
      <c r="F110" s="91" t="s">
        <v>702</v>
      </c>
      <c r="G110" s="94">
        <v>13</v>
      </c>
      <c r="H110" s="94" t="s">
        <v>34</v>
      </c>
      <c r="I110" s="94">
        <v>3</v>
      </c>
      <c r="J110" s="104">
        <v>11861.25</v>
      </c>
      <c r="K110" s="94">
        <v>1</v>
      </c>
      <c r="L110" s="94">
        <v>1</v>
      </c>
      <c r="M110" s="94">
        <v>0</v>
      </c>
      <c r="N110" s="94">
        <v>5</v>
      </c>
      <c r="O110" s="91" t="s">
        <v>703</v>
      </c>
      <c r="P110" s="91"/>
      <c r="Q110" s="59" t="str">
        <f t="shared" si="2"/>
        <v>F3</v>
      </c>
      <c r="R110" s="86"/>
    </row>
    <row r="111" spans="1:54" s="14" customFormat="1" ht="75">
      <c r="A111" s="91" t="s">
        <v>696</v>
      </c>
      <c r="B111" s="92">
        <v>43580</v>
      </c>
      <c r="C111" s="92">
        <v>43579</v>
      </c>
      <c r="D111" s="92">
        <v>44675</v>
      </c>
      <c r="E111" s="93" t="s">
        <v>704</v>
      </c>
      <c r="F111" s="91" t="s">
        <v>705</v>
      </c>
      <c r="G111" s="94">
        <v>97</v>
      </c>
      <c r="H111" s="94" t="s">
        <v>33</v>
      </c>
      <c r="I111" s="94">
        <v>2</v>
      </c>
      <c r="J111" s="104">
        <v>11861.25</v>
      </c>
      <c r="K111" s="94">
        <v>1</v>
      </c>
      <c r="L111" s="94">
        <v>1</v>
      </c>
      <c r="M111" s="94">
        <v>1</v>
      </c>
      <c r="N111" s="94">
        <v>4</v>
      </c>
      <c r="O111" s="91" t="s">
        <v>706</v>
      </c>
      <c r="P111" s="91"/>
      <c r="Q111" s="59" t="str">
        <f t="shared" si="2"/>
        <v>E2</v>
      </c>
      <c r="R111" s="86"/>
    </row>
    <row r="112" spans="1:54" s="14" customFormat="1" ht="75">
      <c r="A112" s="91" t="s">
        <v>697</v>
      </c>
      <c r="B112" s="92">
        <v>43606</v>
      </c>
      <c r="C112" s="92">
        <v>43602</v>
      </c>
      <c r="D112" s="92">
        <v>44698</v>
      </c>
      <c r="E112" s="93" t="s">
        <v>707</v>
      </c>
      <c r="F112" s="91" t="s">
        <v>708</v>
      </c>
      <c r="G112" s="94">
        <v>3</v>
      </c>
      <c r="H112" s="94" t="s">
        <v>145</v>
      </c>
      <c r="I112" s="94">
        <v>3</v>
      </c>
      <c r="J112" s="104">
        <v>11861.25</v>
      </c>
      <c r="K112" s="94">
        <v>1</v>
      </c>
      <c r="L112" s="94">
        <v>1</v>
      </c>
      <c r="M112" s="94">
        <v>1</v>
      </c>
      <c r="N112" s="94">
        <v>5</v>
      </c>
      <c r="O112" s="91" t="s">
        <v>709</v>
      </c>
      <c r="P112" s="91"/>
      <c r="Q112" s="59" t="str">
        <f t="shared" si="2"/>
        <v>Q3</v>
      </c>
      <c r="R112" s="86"/>
    </row>
    <row r="113" spans="1:18" s="14" customFormat="1" ht="90">
      <c r="A113" s="91" t="s">
        <v>710</v>
      </c>
      <c r="B113" s="92">
        <v>43629</v>
      </c>
      <c r="C113" s="92">
        <v>43626</v>
      </c>
      <c r="D113" s="92">
        <v>44722</v>
      </c>
      <c r="E113" s="93" t="s">
        <v>711</v>
      </c>
      <c r="F113" s="91" t="s">
        <v>358</v>
      </c>
      <c r="G113" s="94">
        <v>24</v>
      </c>
      <c r="H113" s="94" t="s">
        <v>154</v>
      </c>
      <c r="I113" s="94">
        <v>3</v>
      </c>
      <c r="J113" s="104">
        <v>11861.25</v>
      </c>
      <c r="K113" s="94">
        <v>1</v>
      </c>
      <c r="L113" s="94">
        <v>0</v>
      </c>
      <c r="M113" s="94">
        <v>0</v>
      </c>
      <c r="N113" s="94">
        <v>4</v>
      </c>
      <c r="O113" s="91" t="s">
        <v>712</v>
      </c>
      <c r="P113" s="91"/>
      <c r="Q113" s="59" t="str">
        <f t="shared" si="2"/>
        <v>T3</v>
      </c>
      <c r="R113" s="86"/>
    </row>
    <row r="114" spans="1:18" s="14" customFormat="1" ht="75">
      <c r="A114" s="91" t="s">
        <v>713</v>
      </c>
      <c r="B114" s="92">
        <v>43629</v>
      </c>
      <c r="C114" s="92">
        <v>43623</v>
      </c>
      <c r="D114" s="92">
        <v>44719</v>
      </c>
      <c r="E114" s="93" t="s">
        <v>714</v>
      </c>
      <c r="F114" s="91" t="s">
        <v>715</v>
      </c>
      <c r="G114" s="94">
        <v>335</v>
      </c>
      <c r="H114" s="94" t="s">
        <v>145</v>
      </c>
      <c r="I114" s="94">
        <v>2</v>
      </c>
      <c r="J114" s="104">
        <v>11861.25</v>
      </c>
      <c r="K114" s="94">
        <v>1</v>
      </c>
      <c r="L114" s="94">
        <v>1</v>
      </c>
      <c r="M114" s="94">
        <v>0</v>
      </c>
      <c r="N114" s="94">
        <v>1</v>
      </c>
      <c r="O114" s="91" t="s">
        <v>716</v>
      </c>
      <c r="P114" s="91" t="s">
        <v>717</v>
      </c>
      <c r="Q114" s="59" t="str">
        <f t="shared" si="2"/>
        <v>Q2</v>
      </c>
      <c r="R114" s="86"/>
    </row>
    <row r="115" spans="1:18" s="14" customFormat="1" ht="90">
      <c r="A115" s="91" t="s">
        <v>718</v>
      </c>
      <c r="B115" s="92">
        <v>43634</v>
      </c>
      <c r="C115" s="92">
        <v>43630</v>
      </c>
      <c r="D115" s="92">
        <v>44726</v>
      </c>
      <c r="E115" s="93" t="s">
        <v>719</v>
      </c>
      <c r="F115" s="91" t="s">
        <v>422</v>
      </c>
      <c r="G115" s="94">
        <v>4</v>
      </c>
      <c r="H115" s="94" t="s">
        <v>35</v>
      </c>
      <c r="I115" s="94">
        <v>3</v>
      </c>
      <c r="J115" s="104">
        <v>11861.25</v>
      </c>
      <c r="K115" s="94">
        <v>1</v>
      </c>
      <c r="L115" s="94">
        <v>0</v>
      </c>
      <c r="M115" s="94">
        <v>0</v>
      </c>
      <c r="N115" s="94">
        <v>5</v>
      </c>
      <c r="O115" s="91" t="s">
        <v>720</v>
      </c>
      <c r="P115" s="91"/>
      <c r="Q115" s="59" t="str">
        <f t="shared" si="2"/>
        <v>G3</v>
      </c>
      <c r="R115" s="86"/>
    </row>
    <row r="116" spans="1:18" s="14" customFormat="1" ht="105">
      <c r="A116" s="91" t="s">
        <v>721</v>
      </c>
      <c r="B116" s="92">
        <v>43635</v>
      </c>
      <c r="C116" s="92">
        <v>43633</v>
      </c>
      <c r="D116" s="92">
        <v>44729</v>
      </c>
      <c r="E116" s="93" t="s">
        <v>347</v>
      </c>
      <c r="F116" s="97" t="s">
        <v>348</v>
      </c>
      <c r="G116" s="94">
        <v>8</v>
      </c>
      <c r="H116" s="94" t="s">
        <v>43</v>
      </c>
      <c r="I116" s="94">
        <v>2</v>
      </c>
      <c r="J116" s="104">
        <v>11861.25</v>
      </c>
      <c r="K116" s="94">
        <v>1</v>
      </c>
      <c r="L116" s="94">
        <v>1</v>
      </c>
      <c r="M116" s="94">
        <v>1</v>
      </c>
      <c r="N116" s="94">
        <v>4</v>
      </c>
      <c r="O116" s="91" t="s">
        <v>349</v>
      </c>
      <c r="P116" s="91" t="s">
        <v>350</v>
      </c>
      <c r="Q116" s="59" t="str">
        <f t="shared" si="2"/>
        <v>O2</v>
      </c>
      <c r="R116" s="86"/>
    </row>
    <row r="117" spans="1:18" s="14" customFormat="1" ht="75">
      <c r="A117" s="91" t="s">
        <v>722</v>
      </c>
      <c r="B117" s="92">
        <v>43713</v>
      </c>
      <c r="C117" s="92">
        <v>43707</v>
      </c>
      <c r="D117" s="92">
        <v>44803</v>
      </c>
      <c r="E117" s="93" t="s">
        <v>723</v>
      </c>
      <c r="F117" s="91" t="s">
        <v>631</v>
      </c>
      <c r="G117" s="94">
        <v>48</v>
      </c>
      <c r="H117" s="94" t="s">
        <v>40</v>
      </c>
      <c r="I117" s="94">
        <v>2</v>
      </c>
      <c r="J117" s="104" t="s">
        <v>724</v>
      </c>
      <c r="K117" s="94">
        <v>1</v>
      </c>
      <c r="L117" s="94">
        <v>1</v>
      </c>
      <c r="M117" s="94">
        <v>1</v>
      </c>
      <c r="N117" s="94">
        <v>5</v>
      </c>
      <c r="O117" s="91" t="s">
        <v>725</v>
      </c>
      <c r="P117" s="91" t="s">
        <v>227</v>
      </c>
      <c r="Q117" s="59" t="str">
        <f t="shared" si="2"/>
        <v>M2</v>
      </c>
      <c r="R117" s="86"/>
    </row>
    <row r="118" spans="1:18" s="14" customFormat="1" ht="105">
      <c r="A118" s="91" t="s">
        <v>726</v>
      </c>
      <c r="B118" s="92">
        <v>43741</v>
      </c>
      <c r="C118" s="92">
        <v>43739</v>
      </c>
      <c r="D118" s="92">
        <v>44835</v>
      </c>
      <c r="E118" s="93" t="s">
        <v>257</v>
      </c>
      <c r="F118" s="91" t="s">
        <v>258</v>
      </c>
      <c r="G118" s="94">
        <v>11</v>
      </c>
      <c r="H118" s="103" t="s">
        <v>39</v>
      </c>
      <c r="I118" s="94">
        <v>2</v>
      </c>
      <c r="J118" s="104">
        <v>11861.25</v>
      </c>
      <c r="K118" s="94">
        <v>1</v>
      </c>
      <c r="L118" s="94">
        <v>1</v>
      </c>
      <c r="M118" s="94">
        <v>0</v>
      </c>
      <c r="N118" s="94">
        <v>5</v>
      </c>
      <c r="O118" s="91" t="s">
        <v>259</v>
      </c>
      <c r="P118" s="91" t="s">
        <v>260</v>
      </c>
      <c r="Q118" s="59" t="str">
        <f t="shared" si="2"/>
        <v>L2</v>
      </c>
      <c r="R118" s="86"/>
    </row>
    <row r="119" spans="1:18" s="14" customFormat="1" ht="105">
      <c r="A119" s="91" t="s">
        <v>727</v>
      </c>
      <c r="B119" s="92">
        <v>43741</v>
      </c>
      <c r="C119" s="92">
        <v>43739</v>
      </c>
      <c r="D119" s="92">
        <v>44835</v>
      </c>
      <c r="E119" s="93" t="s">
        <v>577</v>
      </c>
      <c r="F119" s="91" t="s">
        <v>578</v>
      </c>
      <c r="G119" s="94">
        <v>24</v>
      </c>
      <c r="H119" s="103" t="s">
        <v>40</v>
      </c>
      <c r="I119" s="94">
        <v>2</v>
      </c>
      <c r="J119" s="104">
        <v>11861.25</v>
      </c>
      <c r="K119" s="94">
        <v>1</v>
      </c>
      <c r="L119" s="94">
        <v>0</v>
      </c>
      <c r="M119" s="94">
        <v>0</v>
      </c>
      <c r="N119" s="94">
        <v>1</v>
      </c>
      <c r="O119" s="91" t="s">
        <v>579</v>
      </c>
      <c r="P119" s="91" t="s">
        <v>580</v>
      </c>
      <c r="Q119" s="59" t="str">
        <f t="shared" si="2"/>
        <v>M2</v>
      </c>
      <c r="R119" s="86"/>
    </row>
    <row r="120" spans="1:18" s="14" customFormat="1" ht="105">
      <c r="A120" s="91" t="s">
        <v>728</v>
      </c>
      <c r="B120" s="92">
        <v>43742</v>
      </c>
      <c r="C120" s="92">
        <v>43739</v>
      </c>
      <c r="D120" s="92">
        <v>44835</v>
      </c>
      <c r="E120" s="93" t="s">
        <v>194</v>
      </c>
      <c r="F120" s="91" t="s">
        <v>195</v>
      </c>
      <c r="G120" s="94">
        <v>12</v>
      </c>
      <c r="H120" s="103" t="s">
        <v>40</v>
      </c>
      <c r="I120" s="94">
        <v>2</v>
      </c>
      <c r="J120" s="104">
        <v>11861.25</v>
      </c>
      <c r="K120" s="94">
        <v>1</v>
      </c>
      <c r="L120" s="94">
        <v>1</v>
      </c>
      <c r="M120" s="94">
        <v>1</v>
      </c>
      <c r="N120" s="94">
        <v>1</v>
      </c>
      <c r="O120" s="91" t="s">
        <v>196</v>
      </c>
      <c r="P120" s="91" t="s">
        <v>197</v>
      </c>
      <c r="Q120" s="59" t="str">
        <f t="shared" si="2"/>
        <v>M2</v>
      </c>
      <c r="R120" s="86"/>
    </row>
    <row r="121" spans="1:18" s="14" customFormat="1" ht="105">
      <c r="A121" s="91" t="s">
        <v>729</v>
      </c>
      <c r="B121" s="92">
        <v>43745</v>
      </c>
      <c r="C121" s="92">
        <v>43743</v>
      </c>
      <c r="D121" s="92">
        <v>44839</v>
      </c>
      <c r="E121" s="96" t="s">
        <v>254</v>
      </c>
      <c r="F121" s="91" t="s">
        <v>730</v>
      </c>
      <c r="G121" s="94">
        <v>5</v>
      </c>
      <c r="H121" s="103" t="s">
        <v>43</v>
      </c>
      <c r="I121" s="94">
        <v>2</v>
      </c>
      <c r="J121" s="104">
        <v>11861.25</v>
      </c>
      <c r="K121" s="94">
        <v>1</v>
      </c>
      <c r="L121" s="94">
        <v>1</v>
      </c>
      <c r="M121" s="94">
        <v>0</v>
      </c>
      <c r="N121" s="94">
        <v>5</v>
      </c>
      <c r="O121" s="91" t="s">
        <v>255</v>
      </c>
      <c r="P121" s="91" t="s">
        <v>256</v>
      </c>
      <c r="Q121" s="59" t="str">
        <f t="shared" si="2"/>
        <v>O2</v>
      </c>
      <c r="R121" s="86"/>
    </row>
    <row r="122" spans="1:18" s="14" customFormat="1" ht="120">
      <c r="A122" s="8" t="s">
        <v>731</v>
      </c>
      <c r="B122" s="55">
        <v>43767</v>
      </c>
      <c r="C122" s="55">
        <v>43763</v>
      </c>
      <c r="D122" s="55">
        <v>44859</v>
      </c>
      <c r="E122" s="93" t="s">
        <v>171</v>
      </c>
      <c r="F122" s="91" t="s">
        <v>172</v>
      </c>
      <c r="G122" s="94">
        <v>6</v>
      </c>
      <c r="H122" s="102" t="s">
        <v>39</v>
      </c>
      <c r="I122" s="102">
        <v>2</v>
      </c>
      <c r="J122" s="95">
        <v>11861.25</v>
      </c>
      <c r="K122" s="94">
        <v>1</v>
      </c>
      <c r="L122" s="94">
        <v>0</v>
      </c>
      <c r="M122" s="94">
        <v>0</v>
      </c>
      <c r="N122" s="103">
        <v>1</v>
      </c>
      <c r="O122" s="91" t="s">
        <v>732</v>
      </c>
      <c r="P122" s="91" t="s">
        <v>173</v>
      </c>
      <c r="Q122" s="59" t="str">
        <f t="shared" si="2"/>
        <v>L2</v>
      </c>
      <c r="R122" s="86"/>
    </row>
    <row r="123" spans="1:18" s="14" customFormat="1" ht="75">
      <c r="A123" s="91" t="s">
        <v>733</v>
      </c>
      <c r="B123" s="92">
        <v>43767</v>
      </c>
      <c r="C123" s="92">
        <v>43739</v>
      </c>
      <c r="D123" s="92">
        <v>44835</v>
      </c>
      <c r="E123" s="93" t="s">
        <v>741</v>
      </c>
      <c r="F123" s="91" t="s">
        <v>183</v>
      </c>
      <c r="G123" s="94">
        <v>44</v>
      </c>
      <c r="H123" s="94" t="s">
        <v>148</v>
      </c>
      <c r="I123" s="94">
        <v>2</v>
      </c>
      <c r="J123" s="104">
        <v>11861.25</v>
      </c>
      <c r="K123" s="94">
        <v>1</v>
      </c>
      <c r="L123" s="94">
        <v>1</v>
      </c>
      <c r="M123" s="94">
        <v>2</v>
      </c>
      <c r="N123" s="94">
        <v>4</v>
      </c>
      <c r="O123" s="8" t="s">
        <v>690</v>
      </c>
      <c r="P123" s="8" t="s">
        <v>737</v>
      </c>
      <c r="Q123" s="59" t="str">
        <f t="shared" si="2"/>
        <v>R2</v>
      </c>
      <c r="R123" s="86"/>
    </row>
    <row r="124" spans="1:18" s="14" customFormat="1" ht="105">
      <c r="A124" s="121" t="s">
        <v>734</v>
      </c>
      <c r="B124" s="122">
        <v>43767</v>
      </c>
      <c r="C124" s="122">
        <v>43739</v>
      </c>
      <c r="D124" s="122">
        <v>44835</v>
      </c>
      <c r="E124" s="96" t="s">
        <v>213</v>
      </c>
      <c r="F124" s="91" t="s">
        <v>214</v>
      </c>
      <c r="G124" s="94">
        <v>6</v>
      </c>
      <c r="H124" s="103" t="s">
        <v>43</v>
      </c>
      <c r="I124" s="94">
        <v>2</v>
      </c>
      <c r="J124" s="104">
        <v>11861.25</v>
      </c>
      <c r="K124" s="94">
        <v>1</v>
      </c>
      <c r="L124" s="94">
        <v>1</v>
      </c>
      <c r="M124" s="94">
        <v>1</v>
      </c>
      <c r="N124" s="94">
        <v>5</v>
      </c>
      <c r="O124" s="121" t="s">
        <v>735</v>
      </c>
      <c r="P124" s="121" t="s">
        <v>736</v>
      </c>
      <c r="Q124" s="59" t="str">
        <f t="shared" si="2"/>
        <v>O2</v>
      </c>
      <c r="R124" s="86"/>
    </row>
    <row r="125" spans="1:18" s="15" customFormat="1" ht="105">
      <c r="A125" s="91" t="s">
        <v>738</v>
      </c>
      <c r="B125" s="92">
        <v>43767</v>
      </c>
      <c r="C125" s="92">
        <v>43739</v>
      </c>
      <c r="D125" s="92">
        <v>44835</v>
      </c>
      <c r="E125" s="93" t="s">
        <v>660</v>
      </c>
      <c r="F125" s="91" t="s">
        <v>325</v>
      </c>
      <c r="G125" s="100">
        <v>5</v>
      </c>
      <c r="H125" s="103" t="s">
        <v>43</v>
      </c>
      <c r="I125" s="94">
        <v>2</v>
      </c>
      <c r="J125" s="95">
        <v>11861.25</v>
      </c>
      <c r="K125" s="94">
        <v>1</v>
      </c>
      <c r="L125" s="100">
        <v>1</v>
      </c>
      <c r="M125" s="100">
        <v>1</v>
      </c>
      <c r="N125" s="100">
        <v>5</v>
      </c>
      <c r="O125" s="8" t="s">
        <v>739</v>
      </c>
      <c r="P125" s="8" t="s">
        <v>740</v>
      </c>
      <c r="Q125" s="59" t="str">
        <f t="shared" si="2"/>
        <v>O2</v>
      </c>
      <c r="R125" s="86"/>
    </row>
    <row r="126" spans="1:18" s="15" customFormat="1" ht="75">
      <c r="A126" s="91" t="s">
        <v>744</v>
      </c>
      <c r="B126" s="92">
        <v>43780</v>
      </c>
      <c r="C126" s="92">
        <v>43777</v>
      </c>
      <c r="D126" s="92">
        <v>44873</v>
      </c>
      <c r="E126" s="119" t="s">
        <v>630</v>
      </c>
      <c r="F126" s="118" t="s">
        <v>631</v>
      </c>
      <c r="G126" s="120">
        <v>14</v>
      </c>
      <c r="H126" s="116" t="s">
        <v>40</v>
      </c>
      <c r="I126" s="116">
        <v>2</v>
      </c>
      <c r="J126" s="95">
        <v>11861.25</v>
      </c>
      <c r="K126" s="116">
        <v>1</v>
      </c>
      <c r="L126" s="116">
        <v>1</v>
      </c>
      <c r="M126" s="116">
        <v>1</v>
      </c>
      <c r="N126" s="120">
        <v>1</v>
      </c>
      <c r="O126" s="91" t="s">
        <v>742</v>
      </c>
      <c r="P126" s="91" t="s">
        <v>743</v>
      </c>
      <c r="Q126" s="59" t="str">
        <f t="shared" si="2"/>
        <v>M2</v>
      </c>
      <c r="R126" s="86"/>
    </row>
    <row r="127" spans="1:18" s="15" customFormat="1" ht="105">
      <c r="A127" s="91" t="s">
        <v>745</v>
      </c>
      <c r="B127" s="92">
        <v>43790</v>
      </c>
      <c r="C127" s="92">
        <v>43789</v>
      </c>
      <c r="D127" s="92">
        <v>44885</v>
      </c>
      <c r="E127" s="93" t="s">
        <v>233</v>
      </c>
      <c r="F127" s="91" t="s">
        <v>234</v>
      </c>
      <c r="G127" s="94">
        <v>5</v>
      </c>
      <c r="H127" s="103" t="s">
        <v>39</v>
      </c>
      <c r="I127" s="94">
        <v>2</v>
      </c>
      <c r="J127" s="104">
        <v>11861.25</v>
      </c>
      <c r="K127" s="94">
        <v>1</v>
      </c>
      <c r="L127" s="94">
        <v>1</v>
      </c>
      <c r="M127" s="94">
        <v>0</v>
      </c>
      <c r="N127" s="94">
        <v>5</v>
      </c>
      <c r="O127" s="91" t="s">
        <v>746</v>
      </c>
      <c r="P127" s="91" t="s">
        <v>235</v>
      </c>
      <c r="Q127" s="59" t="str">
        <f t="shared" si="2"/>
        <v>L2</v>
      </c>
      <c r="R127" s="86"/>
    </row>
    <row r="128" spans="1:18" s="15" customFormat="1" ht="75">
      <c r="A128" s="91" t="s">
        <v>747</v>
      </c>
      <c r="B128" s="92">
        <v>43790</v>
      </c>
      <c r="C128" s="92">
        <v>43749</v>
      </c>
      <c r="D128" s="92">
        <v>44480</v>
      </c>
      <c r="E128" s="93" t="s">
        <v>748</v>
      </c>
      <c r="F128" s="91" t="s">
        <v>413</v>
      </c>
      <c r="G128" s="112">
        <v>100</v>
      </c>
      <c r="H128" s="111" t="s">
        <v>43</v>
      </c>
      <c r="I128" s="102">
        <v>2</v>
      </c>
      <c r="J128" s="104">
        <v>11861.25</v>
      </c>
      <c r="K128" s="94">
        <v>1</v>
      </c>
      <c r="L128" s="94">
        <v>0</v>
      </c>
      <c r="M128" s="94">
        <v>0</v>
      </c>
      <c r="N128" s="103">
        <v>1</v>
      </c>
      <c r="O128" s="91" t="s">
        <v>414</v>
      </c>
      <c r="P128" s="91" t="s">
        <v>749</v>
      </c>
      <c r="Q128" s="59" t="str">
        <f t="shared" si="2"/>
        <v>O2</v>
      </c>
      <c r="R128" s="88"/>
    </row>
    <row r="129" spans="1:18" s="15" customFormat="1" ht="105">
      <c r="A129" s="8" t="s">
        <v>751</v>
      </c>
      <c r="B129" s="55">
        <v>43810</v>
      </c>
      <c r="C129" s="55">
        <v>43809</v>
      </c>
      <c r="D129" s="55">
        <v>44905</v>
      </c>
      <c r="E129" s="124" t="s">
        <v>750</v>
      </c>
      <c r="F129" s="91" t="s">
        <v>397</v>
      </c>
      <c r="G129" s="94">
        <v>6</v>
      </c>
      <c r="H129" s="103" t="s">
        <v>39</v>
      </c>
      <c r="I129" s="94">
        <v>2</v>
      </c>
      <c r="J129" s="104">
        <v>11861.25</v>
      </c>
      <c r="K129" s="94">
        <v>1</v>
      </c>
      <c r="L129" s="94">
        <v>1</v>
      </c>
      <c r="M129" s="94">
        <v>2</v>
      </c>
      <c r="N129" s="94">
        <v>1</v>
      </c>
      <c r="O129" s="91" t="s">
        <v>398</v>
      </c>
      <c r="P129" s="91" t="s">
        <v>399</v>
      </c>
      <c r="Q129" s="59" t="str">
        <f>CONCATENATE(I129,J129)</f>
        <v>211861.25</v>
      </c>
      <c r="R129" s="88"/>
    </row>
    <row r="130" spans="1:18" s="15" customFormat="1" ht="75">
      <c r="A130" s="91" t="s">
        <v>752</v>
      </c>
      <c r="B130" s="92">
        <v>43818</v>
      </c>
      <c r="C130" s="92">
        <v>43818</v>
      </c>
      <c r="D130" s="92">
        <v>44914</v>
      </c>
      <c r="E130" s="93" t="s">
        <v>416</v>
      </c>
      <c r="F130" s="91" t="s">
        <v>417</v>
      </c>
      <c r="G130" s="94">
        <v>78</v>
      </c>
      <c r="H130" s="103" t="s">
        <v>39</v>
      </c>
      <c r="I130" s="94">
        <v>2</v>
      </c>
      <c r="J130" s="104">
        <v>11861.25</v>
      </c>
      <c r="K130" s="94">
        <v>1</v>
      </c>
      <c r="L130" s="94">
        <v>0</v>
      </c>
      <c r="M130" s="94">
        <v>0</v>
      </c>
      <c r="N130" s="94">
        <v>1</v>
      </c>
      <c r="O130" s="91" t="s">
        <v>418</v>
      </c>
      <c r="P130" s="91" t="s">
        <v>419</v>
      </c>
      <c r="Q130" s="59" t="str">
        <f t="shared" si="2"/>
        <v>L2</v>
      </c>
      <c r="R130" s="88"/>
    </row>
    <row r="131" spans="1:18" s="14" customFormat="1" ht="71.25" customHeight="1">
      <c r="A131" s="91" t="s">
        <v>753</v>
      </c>
      <c r="B131" s="92" t="s">
        <v>754</v>
      </c>
      <c r="C131" s="92">
        <v>43819</v>
      </c>
      <c r="D131" s="92">
        <v>44915</v>
      </c>
      <c r="E131" s="93" t="s">
        <v>755</v>
      </c>
      <c r="F131" s="91" t="s">
        <v>170</v>
      </c>
      <c r="G131" s="94">
        <v>10</v>
      </c>
      <c r="H131" s="103" t="s">
        <v>42</v>
      </c>
      <c r="I131" s="94">
        <v>1</v>
      </c>
      <c r="J131" s="104">
        <v>11861.25</v>
      </c>
      <c r="K131" s="94">
        <v>1</v>
      </c>
      <c r="L131" s="94">
        <v>1</v>
      </c>
      <c r="M131" s="94">
        <v>1</v>
      </c>
      <c r="N131" s="94">
        <v>1</v>
      </c>
      <c r="O131" s="91" t="s">
        <v>415</v>
      </c>
      <c r="P131" s="91" t="s">
        <v>756</v>
      </c>
      <c r="Q131" s="59" t="str">
        <f t="shared" si="2"/>
        <v>N1</v>
      </c>
      <c r="R131" s="88"/>
    </row>
    <row r="132" spans="1:18" s="14" customFormat="1" ht="90">
      <c r="A132" s="8" t="s">
        <v>757</v>
      </c>
      <c r="B132" s="55">
        <v>43819</v>
      </c>
      <c r="C132" s="55">
        <v>43770</v>
      </c>
      <c r="D132" s="55">
        <v>44866</v>
      </c>
      <c r="E132" s="93" t="s">
        <v>261</v>
      </c>
      <c r="F132" s="91" t="s">
        <v>262</v>
      </c>
      <c r="G132" s="94">
        <v>7</v>
      </c>
      <c r="H132" s="103" t="s">
        <v>39</v>
      </c>
      <c r="I132" s="94">
        <v>2</v>
      </c>
      <c r="J132" s="104">
        <v>11861.25</v>
      </c>
      <c r="K132" s="94">
        <v>1</v>
      </c>
      <c r="L132" s="94">
        <v>1</v>
      </c>
      <c r="M132" s="94">
        <v>0</v>
      </c>
      <c r="N132" s="94">
        <v>5</v>
      </c>
      <c r="O132" s="91" t="s">
        <v>758</v>
      </c>
      <c r="P132" s="91" t="s">
        <v>274</v>
      </c>
      <c r="Q132" s="59" t="str">
        <f t="shared" si="2"/>
        <v>L2</v>
      </c>
      <c r="R132" s="88"/>
    </row>
    <row r="133" spans="1:18" s="164" customFormat="1" ht="105">
      <c r="A133" s="158" t="s">
        <v>759</v>
      </c>
      <c r="B133" s="159">
        <v>43822</v>
      </c>
      <c r="C133" s="159">
        <v>43819</v>
      </c>
      <c r="D133" s="159">
        <v>44915</v>
      </c>
      <c r="E133" s="160" t="s">
        <v>190</v>
      </c>
      <c r="F133" s="114" t="s">
        <v>191</v>
      </c>
      <c r="G133" s="112">
        <v>5</v>
      </c>
      <c r="H133" s="113" t="s">
        <v>39</v>
      </c>
      <c r="I133" s="112">
        <v>2</v>
      </c>
      <c r="J133" s="161">
        <v>11861.25</v>
      </c>
      <c r="K133" s="112">
        <v>1</v>
      </c>
      <c r="L133" s="112">
        <v>1</v>
      </c>
      <c r="M133" s="112">
        <v>1</v>
      </c>
      <c r="N133" s="112">
        <v>1</v>
      </c>
      <c r="O133" s="114" t="s">
        <v>192</v>
      </c>
      <c r="P133" s="114" t="s">
        <v>193</v>
      </c>
      <c r="Q133" s="162" t="str">
        <f t="shared" si="2"/>
        <v>L2</v>
      </c>
      <c r="R133" s="163"/>
    </row>
    <row r="134" spans="1:18" s="14" customFormat="1" ht="105">
      <c r="A134" s="8" t="s">
        <v>759</v>
      </c>
      <c r="B134" s="55">
        <v>43822</v>
      </c>
      <c r="C134" s="55">
        <v>43817</v>
      </c>
      <c r="D134" s="55">
        <v>44913</v>
      </c>
      <c r="E134" s="99" t="s">
        <v>268</v>
      </c>
      <c r="F134" s="97" t="s">
        <v>269</v>
      </c>
      <c r="G134" s="100">
        <v>34</v>
      </c>
      <c r="H134" s="101" t="s">
        <v>40</v>
      </c>
      <c r="I134" s="100">
        <v>2</v>
      </c>
      <c r="J134" s="104">
        <v>11861.25</v>
      </c>
      <c r="K134" s="100">
        <v>1</v>
      </c>
      <c r="L134" s="100">
        <v>1</v>
      </c>
      <c r="M134" s="100">
        <v>0</v>
      </c>
      <c r="N134" s="100">
        <v>5</v>
      </c>
      <c r="O134" s="97" t="s">
        <v>760</v>
      </c>
      <c r="P134" s="97" t="s">
        <v>761</v>
      </c>
      <c r="Q134" s="59" t="str">
        <f t="shared" si="2"/>
        <v>M2</v>
      </c>
      <c r="R134" s="86"/>
    </row>
    <row r="135" spans="1:18" s="14" customFormat="1" ht="105">
      <c r="A135" s="8" t="s">
        <v>762</v>
      </c>
      <c r="B135" s="55">
        <v>43825</v>
      </c>
      <c r="C135" s="55">
        <v>43822</v>
      </c>
      <c r="D135" s="55">
        <v>44918</v>
      </c>
      <c r="E135" s="12" t="s">
        <v>763</v>
      </c>
      <c r="F135" s="91" t="s">
        <v>481</v>
      </c>
      <c r="G135" s="125">
        <v>31</v>
      </c>
      <c r="H135" s="103" t="s">
        <v>40</v>
      </c>
      <c r="I135" s="94">
        <v>2</v>
      </c>
      <c r="J135" s="104">
        <v>11861.25</v>
      </c>
      <c r="K135" s="94">
        <v>1</v>
      </c>
      <c r="L135" s="94">
        <v>1</v>
      </c>
      <c r="M135" s="94">
        <v>0</v>
      </c>
      <c r="N135" s="94">
        <v>1</v>
      </c>
      <c r="O135" s="91" t="s">
        <v>482</v>
      </c>
      <c r="P135" s="91" t="s">
        <v>764</v>
      </c>
    </row>
    <row r="136" spans="1:18" s="14" customFormat="1" ht="105">
      <c r="A136" s="8" t="s">
        <v>765</v>
      </c>
      <c r="B136" s="55">
        <v>43825</v>
      </c>
      <c r="C136" s="55">
        <v>43819</v>
      </c>
      <c r="D136" s="55">
        <v>44915</v>
      </c>
      <c r="E136" s="93" t="s">
        <v>474</v>
      </c>
      <c r="F136" s="91" t="s">
        <v>475</v>
      </c>
      <c r="G136" s="94">
        <v>7</v>
      </c>
      <c r="H136" s="103" t="s">
        <v>39</v>
      </c>
      <c r="I136" s="94">
        <v>2</v>
      </c>
      <c r="J136" s="104">
        <v>11861.25</v>
      </c>
      <c r="K136" s="94">
        <v>1</v>
      </c>
      <c r="L136" s="94">
        <v>1</v>
      </c>
      <c r="M136" s="94">
        <v>0</v>
      </c>
      <c r="N136" s="94">
        <v>5</v>
      </c>
      <c r="O136" s="91" t="s">
        <v>766</v>
      </c>
      <c r="P136" s="91" t="s">
        <v>476</v>
      </c>
    </row>
    <row r="137" spans="1:18" s="14" customFormat="1">
      <c r="A137" s="48"/>
      <c r="B137" s="55"/>
      <c r="C137" s="55"/>
      <c r="D137" s="55"/>
      <c r="E137" s="60"/>
      <c r="F137" s="48"/>
      <c r="G137" s="47"/>
      <c r="H137" s="61"/>
      <c r="I137" s="13"/>
      <c r="J137" s="47"/>
      <c r="K137" s="13"/>
      <c r="L137" s="13"/>
      <c r="M137" s="13"/>
      <c r="N137" s="13"/>
      <c r="O137" s="48"/>
      <c r="P137" s="48"/>
    </row>
    <row r="138" spans="1:18" s="14" customFormat="1">
      <c r="A138" s="48"/>
      <c r="B138" s="55"/>
      <c r="C138" s="55"/>
      <c r="D138" s="55"/>
      <c r="E138" s="60"/>
      <c r="F138" s="48"/>
      <c r="G138" s="47"/>
      <c r="H138" s="61"/>
      <c r="I138" s="13"/>
      <c r="J138" s="47"/>
      <c r="K138" s="13"/>
      <c r="L138" s="13"/>
      <c r="M138" s="13"/>
      <c r="N138" s="13"/>
      <c r="O138" s="48"/>
      <c r="P138" s="48"/>
    </row>
    <row r="139" spans="1:18" s="14" customFormat="1">
      <c r="A139" s="48"/>
      <c r="B139" s="55"/>
      <c r="C139" s="55"/>
      <c r="D139" s="55"/>
      <c r="E139" s="60"/>
      <c r="F139" s="48"/>
      <c r="G139" s="47"/>
      <c r="H139" s="61"/>
      <c r="I139" s="13"/>
      <c r="J139" s="47"/>
      <c r="K139" s="13"/>
      <c r="L139" s="13"/>
      <c r="M139" s="13"/>
      <c r="N139" s="13"/>
      <c r="O139" s="48"/>
      <c r="P139" s="48"/>
    </row>
    <row r="140" spans="1:18" s="14" customFormat="1">
      <c r="A140" s="48"/>
      <c r="B140" s="55"/>
      <c r="C140" s="55"/>
      <c r="D140" s="55"/>
      <c r="E140" s="60"/>
      <c r="F140" s="48"/>
      <c r="G140" s="47"/>
      <c r="H140" s="61"/>
      <c r="I140" s="13"/>
      <c r="J140" s="47"/>
      <c r="K140" s="13"/>
      <c r="L140" s="13"/>
      <c r="M140" s="13"/>
      <c r="N140" s="13"/>
      <c r="O140" s="48"/>
      <c r="P140" s="48"/>
    </row>
    <row r="141" spans="1:18" s="14" customFormat="1">
      <c r="A141" s="48"/>
      <c r="B141" s="55"/>
      <c r="C141" s="55"/>
      <c r="D141" s="55"/>
      <c r="E141" s="60"/>
      <c r="F141" s="48"/>
      <c r="G141" s="47"/>
      <c r="H141" s="61"/>
      <c r="I141" s="13"/>
      <c r="J141" s="47"/>
      <c r="K141" s="13"/>
      <c r="L141" s="13"/>
      <c r="M141" s="13"/>
      <c r="N141" s="13"/>
      <c r="O141" s="48"/>
      <c r="P141" s="48"/>
    </row>
    <row r="142" spans="1:18" s="14" customFormat="1">
      <c r="A142" s="48"/>
      <c r="B142" s="55"/>
      <c r="C142" s="55"/>
      <c r="D142" s="55"/>
      <c r="E142" s="60"/>
      <c r="F142" s="48"/>
      <c r="G142" s="47"/>
      <c r="H142" s="61"/>
      <c r="I142" s="13"/>
      <c r="J142" s="47"/>
      <c r="K142" s="13"/>
      <c r="L142" s="13"/>
      <c r="M142" s="13"/>
      <c r="N142" s="13"/>
      <c r="O142" s="48"/>
      <c r="P142" s="48"/>
    </row>
    <row r="143" spans="1:18" s="14" customFormat="1">
      <c r="A143" s="48"/>
      <c r="B143" s="55"/>
      <c r="C143" s="55"/>
      <c r="D143" s="55"/>
      <c r="E143" s="60"/>
      <c r="F143" s="48"/>
      <c r="G143" s="47"/>
      <c r="H143" s="61"/>
      <c r="I143" s="13"/>
      <c r="J143" s="47"/>
      <c r="K143" s="13"/>
      <c r="L143" s="13"/>
      <c r="M143" s="13"/>
      <c r="N143" s="13"/>
      <c r="O143" s="48"/>
      <c r="P143" s="48"/>
    </row>
    <row r="144" spans="1:18" s="14" customFormat="1">
      <c r="A144" s="48"/>
      <c r="B144" s="55"/>
      <c r="C144" s="55"/>
      <c r="D144" s="55"/>
      <c r="E144" s="60"/>
      <c r="F144" s="48"/>
      <c r="G144" s="47"/>
      <c r="H144" s="61"/>
      <c r="I144" s="13"/>
      <c r="J144" s="47"/>
      <c r="K144" s="13"/>
      <c r="L144" s="13"/>
      <c r="M144" s="13"/>
      <c r="N144" s="13"/>
      <c r="O144" s="48"/>
      <c r="P144" s="48"/>
    </row>
    <row r="145" spans="1:16" s="14" customFormat="1">
      <c r="A145" s="48"/>
      <c r="B145" s="55"/>
      <c r="C145" s="55"/>
      <c r="D145" s="55"/>
      <c r="E145" s="60"/>
      <c r="F145" s="48"/>
      <c r="G145" s="47"/>
      <c r="H145" s="61"/>
      <c r="I145" s="13"/>
      <c r="J145" s="47"/>
      <c r="K145" s="13"/>
      <c r="L145" s="13"/>
      <c r="M145" s="13"/>
      <c r="N145" s="13"/>
      <c r="O145" s="48"/>
      <c r="P145" s="48"/>
    </row>
    <row r="146" spans="1:16" s="14" customFormat="1">
      <c r="A146" s="48"/>
      <c r="B146" s="55"/>
      <c r="C146" s="55"/>
      <c r="D146" s="55"/>
      <c r="E146" s="60"/>
      <c r="F146" s="48"/>
      <c r="G146" s="47"/>
      <c r="H146" s="61"/>
      <c r="I146" s="13"/>
      <c r="J146" s="47"/>
      <c r="K146" s="13"/>
      <c r="L146" s="13"/>
      <c r="M146" s="13"/>
      <c r="N146" s="13"/>
      <c r="O146" s="48"/>
      <c r="P146" s="48"/>
    </row>
    <row r="147" spans="1:16" s="14" customFormat="1">
      <c r="A147" s="48"/>
      <c r="B147" s="55"/>
      <c r="C147" s="55"/>
      <c r="D147" s="55"/>
      <c r="E147" s="60"/>
      <c r="F147" s="48"/>
      <c r="G147" s="47"/>
      <c r="H147" s="61"/>
      <c r="I147" s="13"/>
      <c r="J147" s="47"/>
      <c r="K147" s="13"/>
      <c r="L147" s="13"/>
      <c r="M147" s="13"/>
      <c r="N147" s="13"/>
      <c r="O147" s="48"/>
      <c r="P147" s="48"/>
    </row>
    <row r="148" spans="1:16" s="14" customFormat="1">
      <c r="A148" s="48"/>
      <c r="B148" s="55"/>
      <c r="C148" s="55"/>
      <c r="D148" s="55"/>
      <c r="E148" s="60"/>
      <c r="F148" s="48"/>
      <c r="G148" s="47"/>
      <c r="H148" s="61"/>
      <c r="I148" s="13"/>
      <c r="J148" s="47"/>
      <c r="K148" s="13"/>
      <c r="L148" s="13"/>
      <c r="M148" s="13"/>
      <c r="N148" s="13"/>
      <c r="O148" s="48"/>
      <c r="P148" s="48"/>
    </row>
    <row r="149" spans="1:16" s="14" customFormat="1">
      <c r="A149" s="48"/>
      <c r="B149" s="55"/>
      <c r="C149" s="55"/>
      <c r="D149" s="55"/>
      <c r="E149" s="60"/>
      <c r="F149" s="48"/>
      <c r="G149" s="47"/>
      <c r="H149" s="61"/>
      <c r="I149" s="13"/>
      <c r="J149" s="47"/>
      <c r="K149" s="13"/>
      <c r="L149" s="13"/>
      <c r="M149" s="13"/>
      <c r="N149" s="13"/>
      <c r="O149" s="48"/>
      <c r="P149" s="48"/>
    </row>
    <row r="150" spans="1:16" s="14" customFormat="1">
      <c r="A150" s="48"/>
      <c r="B150" s="55"/>
      <c r="C150" s="55"/>
      <c r="D150" s="55"/>
      <c r="E150" s="60"/>
      <c r="F150" s="48"/>
      <c r="G150" s="47"/>
      <c r="H150" s="61"/>
      <c r="I150" s="13"/>
      <c r="J150" s="47"/>
      <c r="K150" s="13"/>
      <c r="L150" s="13"/>
      <c r="M150" s="13"/>
      <c r="N150" s="13"/>
      <c r="O150" s="48"/>
      <c r="P150" s="48"/>
    </row>
    <row r="151" spans="1:16" s="14" customFormat="1">
      <c r="A151" s="48"/>
      <c r="B151" s="55"/>
      <c r="C151" s="55"/>
      <c r="D151" s="55"/>
      <c r="E151" s="60"/>
      <c r="F151" s="48"/>
      <c r="G151" s="47"/>
      <c r="H151" s="61"/>
      <c r="I151" s="13"/>
      <c r="J151" s="47"/>
      <c r="K151" s="13"/>
      <c r="L151" s="13"/>
      <c r="M151" s="13"/>
      <c r="N151" s="13"/>
      <c r="O151" s="48"/>
      <c r="P151" s="48"/>
    </row>
    <row r="152" spans="1:16" s="14" customFormat="1">
      <c r="A152" s="48"/>
      <c r="B152" s="55"/>
      <c r="C152" s="55"/>
      <c r="D152" s="55"/>
      <c r="E152" s="60"/>
      <c r="F152" s="48"/>
      <c r="G152" s="47"/>
      <c r="H152" s="61"/>
      <c r="I152" s="13"/>
      <c r="J152" s="47"/>
      <c r="K152" s="13"/>
      <c r="L152" s="13"/>
      <c r="M152" s="13"/>
      <c r="N152" s="13"/>
      <c r="O152" s="48"/>
      <c r="P152" s="48"/>
    </row>
    <row r="153" spans="1:16" s="14" customFormat="1">
      <c r="A153" s="48"/>
      <c r="B153" s="55"/>
      <c r="C153" s="55"/>
      <c r="D153" s="55"/>
      <c r="E153" s="60"/>
      <c r="F153" s="48"/>
      <c r="G153" s="47"/>
      <c r="H153" s="61"/>
      <c r="I153" s="13"/>
      <c r="J153" s="47"/>
      <c r="K153" s="13"/>
      <c r="L153" s="13"/>
      <c r="M153" s="13"/>
      <c r="N153" s="13"/>
      <c r="O153" s="48"/>
      <c r="P153" s="48"/>
    </row>
    <row r="154" spans="1:16" s="14" customFormat="1">
      <c r="A154" s="48"/>
      <c r="B154" s="55"/>
      <c r="C154" s="55"/>
      <c r="D154" s="55"/>
      <c r="E154" s="60"/>
      <c r="F154" s="48"/>
      <c r="G154" s="47"/>
      <c r="H154" s="61"/>
      <c r="I154" s="13"/>
      <c r="J154" s="47"/>
      <c r="K154" s="13"/>
      <c r="L154" s="13"/>
      <c r="M154" s="13"/>
      <c r="N154" s="13"/>
      <c r="O154" s="48"/>
      <c r="P154" s="48"/>
    </row>
    <row r="155" spans="1:16" s="14" customFormat="1">
      <c r="A155" s="48"/>
      <c r="B155" s="55"/>
      <c r="C155" s="55"/>
      <c r="D155" s="55"/>
      <c r="E155" s="60"/>
      <c r="F155" s="48"/>
      <c r="G155" s="47"/>
      <c r="H155" s="61"/>
      <c r="I155" s="13"/>
      <c r="J155" s="47"/>
      <c r="K155" s="13"/>
      <c r="L155" s="13"/>
      <c r="M155" s="13"/>
      <c r="N155" s="13"/>
      <c r="O155" s="48"/>
      <c r="P155" s="48"/>
    </row>
    <row r="156" spans="1:16" s="14" customFormat="1">
      <c r="A156" s="48"/>
      <c r="B156" s="55"/>
      <c r="C156" s="55"/>
      <c r="D156" s="55"/>
      <c r="E156" s="60"/>
      <c r="F156" s="48"/>
      <c r="G156" s="47"/>
      <c r="H156" s="61"/>
      <c r="I156" s="13"/>
      <c r="J156" s="47"/>
      <c r="K156" s="13"/>
      <c r="L156" s="13"/>
      <c r="M156" s="13"/>
      <c r="N156" s="13"/>
      <c r="O156" s="48"/>
      <c r="P156" s="48"/>
    </row>
    <row r="157" spans="1:16" s="14" customFormat="1">
      <c r="A157" s="48"/>
      <c r="B157" s="55"/>
      <c r="C157" s="55"/>
      <c r="D157" s="55"/>
      <c r="E157" s="60"/>
      <c r="F157" s="48"/>
      <c r="G157" s="47"/>
      <c r="H157" s="61"/>
      <c r="I157" s="13"/>
      <c r="J157" s="47"/>
      <c r="K157" s="13"/>
      <c r="L157" s="13"/>
      <c r="M157" s="13"/>
      <c r="N157" s="13"/>
      <c r="O157" s="48"/>
      <c r="P157" s="48"/>
    </row>
    <row r="158" spans="1:16" s="14" customFormat="1">
      <c r="A158" s="48"/>
      <c r="B158" s="55"/>
      <c r="C158" s="55"/>
      <c r="D158" s="55"/>
      <c r="E158" s="60"/>
      <c r="F158" s="48"/>
      <c r="G158" s="47"/>
      <c r="H158" s="61"/>
      <c r="I158" s="13"/>
      <c r="J158" s="47"/>
      <c r="K158" s="13"/>
      <c r="L158" s="13"/>
      <c r="M158" s="13"/>
      <c r="N158" s="13"/>
      <c r="O158" s="48"/>
      <c r="P158" s="48"/>
    </row>
    <row r="159" spans="1:16" s="14" customFormat="1">
      <c r="A159" s="48"/>
      <c r="B159" s="55"/>
      <c r="C159" s="55"/>
      <c r="D159" s="55"/>
      <c r="E159" s="60"/>
      <c r="F159" s="48"/>
      <c r="G159" s="47"/>
      <c r="H159" s="61"/>
      <c r="I159" s="13"/>
      <c r="J159" s="47"/>
      <c r="K159" s="13"/>
      <c r="L159" s="13"/>
      <c r="M159" s="13"/>
      <c r="N159" s="13"/>
      <c r="O159" s="48"/>
      <c r="P159" s="48"/>
    </row>
    <row r="160" spans="1:16" s="14" customFormat="1">
      <c r="A160" s="48"/>
      <c r="B160" s="55"/>
      <c r="C160" s="55"/>
      <c r="D160" s="55"/>
      <c r="E160" s="60"/>
      <c r="F160" s="48"/>
      <c r="G160" s="47"/>
      <c r="H160" s="61"/>
      <c r="I160" s="13"/>
      <c r="J160" s="47"/>
      <c r="K160" s="13"/>
      <c r="L160" s="13"/>
      <c r="M160" s="13"/>
      <c r="N160" s="13"/>
      <c r="O160" s="48"/>
      <c r="P160" s="48"/>
    </row>
    <row r="161" spans="1:16" s="14" customFormat="1">
      <c r="A161" s="48"/>
      <c r="B161" s="55"/>
      <c r="C161" s="55"/>
      <c r="D161" s="55"/>
      <c r="E161" s="60"/>
      <c r="F161" s="48"/>
      <c r="G161" s="47"/>
      <c r="H161" s="61"/>
      <c r="I161" s="13"/>
      <c r="J161" s="47"/>
      <c r="K161" s="13"/>
      <c r="L161" s="13"/>
      <c r="M161" s="13"/>
      <c r="N161" s="13"/>
      <c r="O161" s="48"/>
      <c r="P161" s="48"/>
    </row>
    <row r="162" spans="1:16" s="14" customFormat="1">
      <c r="A162" s="48"/>
      <c r="B162" s="55"/>
      <c r="C162" s="55"/>
      <c r="D162" s="55"/>
      <c r="E162" s="60"/>
      <c r="F162" s="48"/>
      <c r="G162" s="47"/>
      <c r="H162" s="61"/>
      <c r="I162" s="13"/>
      <c r="J162" s="47"/>
      <c r="K162" s="13"/>
      <c r="L162" s="13"/>
      <c r="M162" s="13"/>
      <c r="N162" s="13"/>
      <c r="O162" s="48"/>
      <c r="P162" s="48"/>
    </row>
    <row r="163" spans="1:16" s="14" customFormat="1">
      <c r="A163" s="48"/>
      <c r="B163" s="55"/>
      <c r="C163" s="55"/>
      <c r="D163" s="55"/>
      <c r="E163" s="60"/>
      <c r="F163" s="48"/>
      <c r="G163" s="47"/>
      <c r="H163" s="61"/>
      <c r="I163" s="13"/>
      <c r="J163" s="47"/>
      <c r="K163" s="13"/>
      <c r="L163" s="13"/>
      <c r="M163" s="13"/>
      <c r="N163" s="13"/>
      <c r="O163" s="48"/>
      <c r="P163" s="48"/>
    </row>
    <row r="164" spans="1:16" s="14" customFormat="1">
      <c r="A164" s="48"/>
      <c r="B164" s="55"/>
      <c r="C164" s="55"/>
      <c r="D164" s="55"/>
      <c r="E164" s="60"/>
      <c r="F164" s="48"/>
      <c r="G164" s="47"/>
      <c r="H164" s="61"/>
      <c r="I164" s="13"/>
      <c r="J164" s="47"/>
      <c r="K164" s="13"/>
      <c r="L164" s="13"/>
      <c r="M164" s="13"/>
      <c r="N164" s="13"/>
      <c r="O164" s="48"/>
      <c r="P164" s="48"/>
    </row>
    <row r="165" spans="1:16" s="14" customFormat="1">
      <c r="A165" s="48"/>
      <c r="B165" s="55"/>
      <c r="C165" s="55"/>
      <c r="D165" s="55"/>
      <c r="E165" s="60"/>
      <c r="F165" s="48"/>
      <c r="G165" s="47"/>
      <c r="H165" s="61"/>
      <c r="I165" s="13"/>
      <c r="J165" s="47"/>
      <c r="K165" s="13"/>
      <c r="L165" s="13"/>
      <c r="M165" s="13"/>
      <c r="N165" s="13"/>
      <c r="O165" s="48"/>
      <c r="P165" s="48"/>
    </row>
    <row r="166" spans="1:16" s="14" customFormat="1">
      <c r="A166" s="48"/>
      <c r="B166" s="55"/>
      <c r="C166" s="55"/>
      <c r="D166" s="55"/>
      <c r="E166" s="60"/>
      <c r="F166" s="48"/>
      <c r="G166" s="47"/>
      <c r="H166" s="61"/>
      <c r="I166" s="13"/>
      <c r="J166" s="47"/>
      <c r="K166" s="13"/>
      <c r="L166" s="13"/>
      <c r="M166" s="13"/>
      <c r="N166" s="13"/>
      <c r="O166" s="48"/>
      <c r="P166" s="48"/>
    </row>
    <row r="167" spans="1:16" s="14" customFormat="1">
      <c r="A167" s="48"/>
      <c r="B167" s="55"/>
      <c r="C167" s="55"/>
      <c r="D167" s="55"/>
      <c r="E167" s="60"/>
      <c r="F167" s="48"/>
      <c r="G167" s="47"/>
      <c r="H167" s="61"/>
      <c r="I167" s="13"/>
      <c r="J167" s="47"/>
      <c r="K167" s="13"/>
      <c r="L167" s="13"/>
      <c r="M167" s="13"/>
      <c r="N167" s="13"/>
      <c r="O167" s="48"/>
      <c r="P167" s="48"/>
    </row>
    <row r="168" spans="1:16" s="14" customFormat="1">
      <c r="A168" s="48"/>
      <c r="B168" s="55"/>
      <c r="C168" s="55"/>
      <c r="D168" s="55"/>
      <c r="E168" s="60"/>
      <c r="F168" s="48"/>
      <c r="G168" s="47"/>
      <c r="H168" s="61"/>
      <c r="I168" s="13"/>
      <c r="J168" s="47"/>
      <c r="K168" s="13"/>
      <c r="L168" s="13"/>
      <c r="M168" s="13"/>
      <c r="N168" s="13"/>
      <c r="O168" s="48"/>
      <c r="P168" s="48"/>
    </row>
    <row r="169" spans="1:16" s="14" customFormat="1">
      <c r="A169" s="48"/>
      <c r="B169" s="55"/>
      <c r="C169" s="55"/>
      <c r="D169" s="55"/>
      <c r="E169" s="60"/>
      <c r="F169" s="48"/>
      <c r="G169" s="47"/>
      <c r="H169" s="61"/>
      <c r="I169" s="13"/>
      <c r="J169" s="47"/>
      <c r="K169" s="13"/>
      <c r="L169" s="13"/>
      <c r="M169" s="13"/>
      <c r="N169" s="13"/>
      <c r="O169" s="48"/>
      <c r="P169" s="48"/>
    </row>
    <row r="170" spans="1:16" s="14" customFormat="1">
      <c r="A170" s="48"/>
      <c r="B170" s="55"/>
      <c r="C170" s="55"/>
      <c r="D170" s="55"/>
      <c r="E170" s="60"/>
      <c r="F170" s="48"/>
      <c r="G170" s="47"/>
      <c r="H170" s="61"/>
      <c r="I170" s="13"/>
      <c r="J170" s="47"/>
      <c r="K170" s="13"/>
      <c r="L170" s="13"/>
      <c r="M170" s="13"/>
      <c r="N170" s="13"/>
      <c r="O170" s="48"/>
      <c r="P170" s="48"/>
    </row>
    <row r="171" spans="1:16" s="14" customFormat="1">
      <c r="A171" s="48"/>
      <c r="B171" s="55"/>
      <c r="C171" s="55"/>
      <c r="D171" s="55"/>
      <c r="E171" s="60"/>
      <c r="F171" s="48"/>
      <c r="G171" s="47"/>
      <c r="H171" s="61"/>
      <c r="I171" s="13"/>
      <c r="J171" s="47"/>
      <c r="K171" s="13"/>
      <c r="L171" s="13"/>
      <c r="M171" s="13"/>
      <c r="N171" s="13"/>
      <c r="O171" s="48"/>
      <c r="P171" s="48"/>
    </row>
    <row r="172" spans="1:16" s="14" customFormat="1">
      <c r="A172" s="48"/>
      <c r="B172" s="55"/>
      <c r="C172" s="55"/>
      <c r="D172" s="55"/>
      <c r="E172" s="60"/>
      <c r="F172" s="48"/>
      <c r="G172" s="47"/>
      <c r="H172" s="61"/>
      <c r="I172" s="13"/>
      <c r="J172" s="47"/>
      <c r="K172" s="13"/>
      <c r="L172" s="13"/>
      <c r="M172" s="13"/>
      <c r="N172" s="13"/>
      <c r="O172" s="48"/>
      <c r="P172" s="48"/>
    </row>
    <row r="173" spans="1:16" s="14" customFormat="1">
      <c r="A173" s="48"/>
      <c r="B173" s="55"/>
      <c r="C173" s="55"/>
      <c r="D173" s="55"/>
      <c r="E173" s="60"/>
      <c r="F173" s="48"/>
      <c r="G173" s="47"/>
      <c r="H173" s="61"/>
      <c r="I173" s="13"/>
      <c r="J173" s="47"/>
      <c r="K173" s="13"/>
      <c r="L173" s="13"/>
      <c r="M173" s="13"/>
      <c r="N173" s="13"/>
      <c r="O173" s="48"/>
      <c r="P173" s="48"/>
    </row>
    <row r="174" spans="1:16" s="14" customFormat="1">
      <c r="A174" s="48"/>
      <c r="B174" s="55"/>
      <c r="C174" s="55"/>
      <c r="D174" s="55"/>
      <c r="E174" s="60"/>
      <c r="F174" s="48"/>
      <c r="G174" s="47"/>
      <c r="H174" s="61"/>
      <c r="I174" s="13"/>
      <c r="J174" s="47"/>
      <c r="K174" s="13"/>
      <c r="L174" s="13"/>
      <c r="M174" s="13"/>
      <c r="N174" s="13"/>
      <c r="O174" s="48"/>
      <c r="P174" s="48"/>
    </row>
    <row r="175" spans="1:16" s="14" customFormat="1">
      <c r="A175" s="48"/>
      <c r="B175" s="55"/>
      <c r="C175" s="55"/>
      <c r="D175" s="55"/>
      <c r="E175" s="60"/>
      <c r="F175" s="48"/>
      <c r="G175" s="47"/>
      <c r="H175" s="61"/>
      <c r="I175" s="13"/>
      <c r="J175" s="47"/>
      <c r="K175" s="13"/>
      <c r="L175" s="13"/>
      <c r="M175" s="13"/>
      <c r="N175" s="13"/>
      <c r="O175" s="48"/>
      <c r="P175" s="48"/>
    </row>
    <row r="176" spans="1:16" s="14" customFormat="1">
      <c r="A176" s="48"/>
      <c r="B176" s="55"/>
      <c r="C176" s="55"/>
      <c r="D176" s="55"/>
      <c r="E176" s="60"/>
      <c r="F176" s="48"/>
      <c r="G176" s="47"/>
      <c r="H176" s="61"/>
      <c r="I176" s="13"/>
      <c r="J176" s="47"/>
      <c r="K176" s="13"/>
      <c r="L176" s="13"/>
      <c r="M176" s="13"/>
      <c r="N176" s="13"/>
      <c r="O176" s="48"/>
      <c r="P176" s="48"/>
    </row>
    <row r="177" spans="1:18" s="14" customFormat="1">
      <c r="A177" s="48"/>
      <c r="B177" s="55"/>
      <c r="C177" s="55"/>
      <c r="D177" s="55"/>
      <c r="E177" s="60"/>
      <c r="F177" s="48"/>
      <c r="G177" s="47"/>
      <c r="H177" s="61"/>
      <c r="I177" s="13"/>
      <c r="J177" s="47"/>
      <c r="K177" s="13"/>
      <c r="L177" s="13"/>
      <c r="M177" s="13"/>
      <c r="N177" s="13"/>
      <c r="O177" s="48"/>
      <c r="P177" s="48"/>
    </row>
    <row r="178" spans="1:18" s="14" customFormat="1">
      <c r="A178" s="48"/>
      <c r="B178" s="55"/>
      <c r="C178" s="55"/>
      <c r="D178" s="55"/>
      <c r="E178" s="60"/>
      <c r="F178" s="48"/>
      <c r="G178" s="47"/>
      <c r="H178" s="61"/>
      <c r="I178" s="13"/>
      <c r="J178" s="47"/>
      <c r="K178" s="13"/>
      <c r="L178" s="13"/>
      <c r="M178" s="13"/>
      <c r="N178" s="13"/>
      <c r="O178" s="48"/>
      <c r="P178" s="48"/>
    </row>
    <row r="179" spans="1:18" s="15" customFormat="1">
      <c r="A179" s="48"/>
      <c r="B179" s="55"/>
      <c r="C179" s="55"/>
      <c r="D179" s="55"/>
      <c r="E179" s="60"/>
      <c r="F179" s="48"/>
      <c r="G179" s="47"/>
      <c r="H179" s="61"/>
      <c r="I179" s="13"/>
      <c r="J179" s="47"/>
      <c r="K179" s="13"/>
      <c r="L179" s="13"/>
      <c r="M179" s="13"/>
      <c r="N179" s="13"/>
      <c r="O179" s="48"/>
      <c r="P179" s="48"/>
      <c r="R179" s="14"/>
    </row>
    <row r="180" spans="1:18" s="15" customFormat="1">
      <c r="A180" s="48"/>
      <c r="B180" s="55"/>
      <c r="C180" s="55"/>
      <c r="D180" s="55"/>
      <c r="E180" s="60"/>
      <c r="F180" s="48"/>
      <c r="G180" s="47"/>
      <c r="H180" s="61"/>
      <c r="I180" s="13"/>
      <c r="J180" s="47"/>
      <c r="K180" s="13"/>
      <c r="L180" s="13"/>
      <c r="M180" s="13"/>
      <c r="N180" s="13"/>
      <c r="O180" s="48"/>
      <c r="P180" s="48"/>
      <c r="R180" s="14"/>
    </row>
    <row r="181" spans="1:18" s="15" customFormat="1">
      <c r="A181" s="48"/>
      <c r="B181" s="55"/>
      <c r="C181" s="55"/>
      <c r="D181" s="55"/>
      <c r="E181" s="60"/>
      <c r="F181" s="48"/>
      <c r="G181" s="47"/>
      <c r="H181" s="61"/>
      <c r="I181" s="13"/>
      <c r="J181" s="47"/>
      <c r="K181" s="13"/>
      <c r="L181" s="13"/>
      <c r="M181" s="13"/>
      <c r="N181" s="13"/>
      <c r="O181" s="48"/>
      <c r="P181" s="48"/>
      <c r="R181" s="14"/>
    </row>
    <row r="182" spans="1:18" s="15" customFormat="1">
      <c r="A182" s="48"/>
      <c r="B182" s="55"/>
      <c r="C182" s="55"/>
      <c r="D182" s="55"/>
      <c r="E182" s="60"/>
      <c r="F182" s="48"/>
      <c r="G182" s="47"/>
      <c r="H182" s="61"/>
      <c r="I182" s="13"/>
      <c r="J182" s="47"/>
      <c r="K182" s="13"/>
      <c r="L182" s="13"/>
      <c r="M182" s="13"/>
      <c r="N182" s="13"/>
      <c r="O182" s="48"/>
      <c r="P182" s="48"/>
    </row>
    <row r="183" spans="1:18" s="15" customFormat="1">
      <c r="A183" s="48"/>
      <c r="B183" s="55"/>
      <c r="C183" s="55"/>
      <c r="D183" s="55"/>
      <c r="E183" s="60"/>
      <c r="F183" s="48"/>
      <c r="G183" s="47"/>
      <c r="H183" s="61"/>
      <c r="I183" s="13"/>
      <c r="J183" s="47"/>
      <c r="K183" s="13"/>
      <c r="L183" s="13"/>
      <c r="M183" s="13"/>
      <c r="N183" s="13"/>
      <c r="O183" s="48"/>
      <c r="P183" s="48"/>
    </row>
    <row r="184" spans="1:18" s="15" customFormat="1">
      <c r="A184" s="48"/>
      <c r="B184" s="55"/>
      <c r="C184" s="55"/>
      <c r="D184" s="55"/>
      <c r="E184" s="60"/>
      <c r="F184" s="48"/>
      <c r="G184" s="47"/>
      <c r="H184" s="61"/>
      <c r="I184" s="13"/>
      <c r="J184" s="47"/>
      <c r="K184" s="13"/>
      <c r="L184" s="13"/>
      <c r="M184" s="13"/>
      <c r="N184" s="13"/>
      <c r="O184" s="48"/>
      <c r="P184" s="48"/>
    </row>
    <row r="185" spans="1:18" s="14" customFormat="1">
      <c r="A185" s="48"/>
      <c r="B185" s="55"/>
      <c r="C185" s="55"/>
      <c r="D185" s="55"/>
      <c r="E185" s="60"/>
      <c r="F185" s="48"/>
      <c r="G185" s="47"/>
      <c r="H185" s="61"/>
      <c r="I185" s="13"/>
      <c r="J185" s="47"/>
      <c r="K185" s="13"/>
      <c r="L185" s="13"/>
      <c r="M185" s="13"/>
      <c r="N185" s="13"/>
      <c r="O185" s="48"/>
      <c r="P185" s="48"/>
      <c r="R185" s="15"/>
    </row>
    <row r="186" spans="1:18" s="14" customFormat="1">
      <c r="A186" s="48"/>
      <c r="B186" s="55"/>
      <c r="C186" s="55"/>
      <c r="D186" s="55"/>
      <c r="E186" s="60"/>
      <c r="F186" s="48"/>
      <c r="G186" s="47"/>
      <c r="H186" s="61"/>
      <c r="I186" s="13"/>
      <c r="J186" s="47"/>
      <c r="K186" s="13"/>
      <c r="L186" s="13"/>
      <c r="M186" s="13"/>
      <c r="N186" s="13"/>
      <c r="O186" s="48"/>
      <c r="P186" s="48"/>
      <c r="R186" s="15"/>
    </row>
    <row r="187" spans="1:18" s="14" customFormat="1">
      <c r="A187" s="48"/>
      <c r="B187" s="55"/>
      <c r="C187" s="55"/>
      <c r="D187" s="55"/>
      <c r="E187" s="60"/>
      <c r="F187" s="48"/>
      <c r="G187" s="47"/>
      <c r="H187" s="61"/>
      <c r="I187" s="13"/>
      <c r="J187" s="47"/>
      <c r="K187" s="13"/>
      <c r="L187" s="13"/>
      <c r="M187" s="13"/>
      <c r="N187" s="13"/>
      <c r="O187" s="48"/>
      <c r="P187" s="48"/>
      <c r="R187" s="15"/>
    </row>
    <row r="188" spans="1:18" s="14" customFormat="1">
      <c r="A188" s="48"/>
      <c r="B188" s="55"/>
      <c r="C188" s="55"/>
      <c r="D188" s="55"/>
      <c r="E188" s="60"/>
      <c r="F188" s="48"/>
      <c r="G188" s="47"/>
      <c r="H188" s="61"/>
      <c r="I188" s="13"/>
      <c r="J188" s="47"/>
      <c r="K188" s="13"/>
      <c r="L188" s="13"/>
      <c r="M188" s="13"/>
      <c r="N188" s="13"/>
      <c r="O188" s="48"/>
      <c r="P188" s="48"/>
    </row>
    <row r="189" spans="1:18" s="14" customFormat="1">
      <c r="A189" s="48"/>
      <c r="B189" s="55"/>
      <c r="C189" s="55"/>
      <c r="D189" s="55"/>
      <c r="E189" s="60"/>
      <c r="F189" s="48"/>
      <c r="G189" s="47"/>
      <c r="H189" s="61"/>
      <c r="I189" s="13"/>
      <c r="J189" s="47"/>
      <c r="K189" s="13"/>
      <c r="L189" s="13"/>
      <c r="M189" s="13"/>
      <c r="N189" s="13"/>
      <c r="O189" s="48"/>
      <c r="P189" s="48"/>
    </row>
    <row r="190" spans="1:18" s="14" customFormat="1">
      <c r="A190" s="48"/>
      <c r="B190" s="55"/>
      <c r="C190" s="55"/>
      <c r="D190" s="55"/>
      <c r="E190" s="60"/>
      <c r="F190" s="48"/>
      <c r="G190" s="47"/>
      <c r="H190" s="61"/>
      <c r="I190" s="13"/>
      <c r="J190" s="47"/>
      <c r="K190" s="13"/>
      <c r="L190" s="13"/>
      <c r="M190" s="13"/>
      <c r="N190" s="13"/>
      <c r="O190" s="48"/>
      <c r="P190" s="48"/>
    </row>
    <row r="191" spans="1:18" s="14" customFormat="1">
      <c r="A191" s="48"/>
      <c r="B191" s="55"/>
      <c r="C191" s="55"/>
      <c r="D191" s="55"/>
      <c r="E191" s="60"/>
      <c r="F191" s="48"/>
      <c r="G191" s="47"/>
      <c r="H191" s="61"/>
      <c r="I191" s="13"/>
      <c r="J191" s="47"/>
      <c r="K191" s="13"/>
      <c r="L191" s="13"/>
      <c r="M191" s="13"/>
      <c r="N191" s="13"/>
      <c r="O191" s="48"/>
      <c r="P191" s="48"/>
    </row>
    <row r="192" spans="1:18" s="14" customFormat="1">
      <c r="A192" s="48"/>
      <c r="B192" s="55"/>
      <c r="C192" s="55"/>
      <c r="D192" s="55"/>
      <c r="E192" s="60"/>
      <c r="F192" s="48"/>
      <c r="G192" s="47"/>
      <c r="H192" s="61"/>
      <c r="I192" s="13"/>
      <c r="J192" s="47"/>
      <c r="K192" s="13"/>
      <c r="L192" s="13"/>
      <c r="M192" s="13"/>
      <c r="N192" s="13"/>
      <c r="O192" s="48"/>
      <c r="P192" s="48"/>
    </row>
    <row r="193" spans="1:16" s="14" customFormat="1">
      <c r="A193" s="48"/>
      <c r="B193" s="55"/>
      <c r="C193" s="55"/>
      <c r="D193" s="55"/>
      <c r="E193" s="60"/>
      <c r="F193" s="48"/>
      <c r="G193" s="47"/>
      <c r="H193" s="61"/>
      <c r="I193" s="13"/>
      <c r="J193" s="47"/>
      <c r="K193" s="13"/>
      <c r="L193" s="13"/>
      <c r="M193" s="13"/>
      <c r="N193" s="13"/>
      <c r="O193" s="48"/>
      <c r="P193" s="48"/>
    </row>
    <row r="194" spans="1:16" s="14" customFormat="1">
      <c r="A194" s="48"/>
      <c r="B194" s="55"/>
      <c r="C194" s="55"/>
      <c r="D194" s="55"/>
      <c r="E194" s="60"/>
      <c r="F194" s="48"/>
      <c r="G194" s="47"/>
      <c r="H194" s="61"/>
      <c r="I194" s="13"/>
      <c r="J194" s="47"/>
      <c r="K194" s="13"/>
      <c r="L194" s="13"/>
      <c r="M194" s="13"/>
      <c r="N194" s="13"/>
      <c r="O194" s="48"/>
      <c r="P194" s="48"/>
    </row>
    <row r="195" spans="1:16" s="14" customFormat="1">
      <c r="A195" s="48"/>
      <c r="B195" s="55"/>
      <c r="C195" s="55"/>
      <c r="D195" s="55"/>
      <c r="E195" s="60"/>
      <c r="F195" s="48"/>
      <c r="G195" s="47"/>
      <c r="H195" s="61"/>
      <c r="I195" s="13"/>
      <c r="J195" s="47"/>
      <c r="K195" s="13"/>
      <c r="L195" s="13"/>
      <c r="M195" s="13"/>
      <c r="N195" s="13"/>
      <c r="O195" s="48"/>
      <c r="P195" s="48"/>
    </row>
    <row r="196" spans="1:16" s="14" customFormat="1">
      <c r="A196" s="48"/>
      <c r="B196" s="55"/>
      <c r="C196" s="55"/>
      <c r="D196" s="55"/>
      <c r="E196" s="60"/>
      <c r="F196" s="48"/>
      <c r="G196" s="47"/>
      <c r="H196" s="61"/>
      <c r="I196" s="13"/>
      <c r="J196" s="47"/>
      <c r="K196" s="13"/>
      <c r="L196" s="13"/>
      <c r="M196" s="13"/>
      <c r="N196" s="13"/>
      <c r="O196" s="48"/>
      <c r="P196" s="48"/>
    </row>
    <row r="197" spans="1:16" s="14" customFormat="1">
      <c r="A197" s="48"/>
      <c r="B197" s="55"/>
      <c r="C197" s="55"/>
      <c r="D197" s="55"/>
      <c r="E197" s="60"/>
      <c r="F197" s="48"/>
      <c r="G197" s="47"/>
      <c r="H197" s="61"/>
      <c r="I197" s="13"/>
      <c r="J197" s="47"/>
      <c r="K197" s="13"/>
      <c r="L197" s="13"/>
      <c r="M197" s="13"/>
      <c r="N197" s="13"/>
      <c r="O197" s="48"/>
      <c r="P197" s="48"/>
    </row>
    <row r="198" spans="1:16" s="14" customFormat="1">
      <c r="A198" s="48"/>
      <c r="B198" s="55"/>
      <c r="C198" s="55"/>
      <c r="D198" s="55"/>
      <c r="E198" s="60"/>
      <c r="F198" s="48"/>
      <c r="G198" s="47"/>
      <c r="H198" s="61"/>
      <c r="I198" s="13"/>
      <c r="J198" s="47"/>
      <c r="K198" s="13"/>
      <c r="L198" s="13"/>
      <c r="M198" s="13"/>
      <c r="N198" s="13"/>
      <c r="O198" s="48"/>
      <c r="P198" s="48"/>
    </row>
    <row r="199" spans="1:16" s="14" customFormat="1">
      <c r="A199" s="48"/>
      <c r="B199" s="55"/>
      <c r="C199" s="55"/>
      <c r="D199" s="55"/>
      <c r="E199" s="60"/>
      <c r="F199" s="48"/>
      <c r="G199" s="47"/>
      <c r="H199" s="61"/>
      <c r="I199" s="13"/>
      <c r="J199" s="47"/>
      <c r="K199" s="13"/>
      <c r="L199" s="13"/>
      <c r="M199" s="13"/>
      <c r="N199" s="13"/>
      <c r="O199" s="48"/>
      <c r="P199" s="48"/>
    </row>
    <row r="200" spans="1:16" s="14" customFormat="1">
      <c r="A200" s="48"/>
      <c r="B200" s="55"/>
      <c r="C200" s="55"/>
      <c r="D200" s="55"/>
      <c r="E200" s="60"/>
      <c r="F200" s="48"/>
      <c r="G200" s="47"/>
      <c r="H200" s="61"/>
      <c r="I200" s="13"/>
      <c r="J200" s="47"/>
      <c r="K200" s="13"/>
      <c r="L200" s="13"/>
      <c r="M200" s="13"/>
      <c r="N200" s="13"/>
      <c r="O200" s="48"/>
      <c r="P200" s="48"/>
    </row>
    <row r="201" spans="1:16" s="14" customFormat="1">
      <c r="A201" s="48"/>
      <c r="B201" s="55"/>
      <c r="C201" s="55"/>
      <c r="D201" s="55"/>
      <c r="E201" s="60"/>
      <c r="F201" s="48"/>
      <c r="G201" s="47"/>
      <c r="H201" s="61"/>
      <c r="I201" s="13"/>
      <c r="J201" s="47"/>
      <c r="K201" s="13"/>
      <c r="L201" s="13"/>
      <c r="M201" s="13"/>
      <c r="N201" s="13"/>
      <c r="O201" s="48"/>
      <c r="P201" s="48"/>
    </row>
    <row r="202" spans="1:16" s="14" customFormat="1">
      <c r="A202" s="48"/>
      <c r="B202" s="55"/>
      <c r="C202" s="55"/>
      <c r="D202" s="55"/>
      <c r="E202" s="60"/>
      <c r="F202" s="48"/>
      <c r="G202" s="47"/>
      <c r="H202" s="61"/>
      <c r="I202" s="13"/>
      <c r="J202" s="47"/>
      <c r="K202" s="13"/>
      <c r="L202" s="13"/>
      <c r="M202" s="13"/>
      <c r="N202" s="13"/>
      <c r="O202" s="48"/>
      <c r="P202" s="48"/>
    </row>
    <row r="203" spans="1:16" s="14" customFormat="1">
      <c r="A203" s="48"/>
      <c r="B203" s="55"/>
      <c r="C203" s="55"/>
      <c r="D203" s="55"/>
      <c r="E203" s="60"/>
      <c r="F203" s="48"/>
      <c r="G203" s="47"/>
      <c r="H203" s="61"/>
      <c r="I203" s="13"/>
      <c r="J203" s="47"/>
      <c r="K203" s="13"/>
      <c r="L203" s="13"/>
      <c r="M203" s="13"/>
      <c r="N203" s="13"/>
      <c r="O203" s="48"/>
      <c r="P203" s="48"/>
    </row>
    <row r="204" spans="1:16" s="14" customFormat="1">
      <c r="A204" s="48"/>
      <c r="B204" s="55"/>
      <c r="C204" s="55"/>
      <c r="D204" s="55"/>
      <c r="E204" s="60"/>
      <c r="F204" s="48"/>
      <c r="G204" s="47"/>
      <c r="H204" s="61"/>
      <c r="I204" s="13"/>
      <c r="J204" s="47"/>
      <c r="K204" s="13"/>
      <c r="L204" s="13"/>
      <c r="M204" s="13"/>
      <c r="N204" s="13"/>
      <c r="O204" s="48"/>
      <c r="P204" s="48"/>
    </row>
    <row r="205" spans="1:16" s="14" customFormat="1">
      <c r="A205" s="48"/>
      <c r="B205" s="55"/>
      <c r="C205" s="55"/>
      <c r="D205" s="55"/>
      <c r="E205" s="60"/>
      <c r="F205" s="48"/>
      <c r="G205" s="47"/>
      <c r="H205" s="61"/>
      <c r="I205" s="13"/>
      <c r="J205" s="47"/>
      <c r="K205" s="13"/>
      <c r="L205" s="13"/>
      <c r="M205" s="13"/>
      <c r="N205" s="13"/>
      <c r="O205" s="48"/>
      <c r="P205" s="48"/>
    </row>
    <row r="206" spans="1:16" s="14" customFormat="1">
      <c r="A206" s="48"/>
      <c r="B206" s="55"/>
      <c r="C206" s="55"/>
      <c r="D206" s="55"/>
      <c r="E206" s="60"/>
      <c r="F206" s="48"/>
      <c r="G206" s="47"/>
      <c r="H206" s="61"/>
      <c r="I206" s="13"/>
      <c r="J206" s="47"/>
      <c r="K206" s="13"/>
      <c r="L206" s="13"/>
      <c r="M206" s="13"/>
      <c r="N206" s="13"/>
      <c r="O206" s="48"/>
      <c r="P206" s="48"/>
    </row>
    <row r="207" spans="1:16" s="14" customFormat="1">
      <c r="A207" s="48"/>
      <c r="B207" s="55"/>
      <c r="C207" s="55"/>
      <c r="D207" s="55"/>
      <c r="E207" s="60"/>
      <c r="F207" s="48"/>
      <c r="G207" s="47"/>
      <c r="H207" s="61"/>
      <c r="I207" s="13"/>
      <c r="J207" s="47"/>
      <c r="K207" s="13"/>
      <c r="L207" s="13"/>
      <c r="M207" s="13"/>
      <c r="N207" s="13"/>
      <c r="O207" s="48"/>
      <c r="P207" s="48"/>
    </row>
    <row r="208" spans="1:16" s="14" customFormat="1">
      <c r="A208" s="48"/>
      <c r="B208" s="55"/>
      <c r="C208" s="55"/>
      <c r="D208" s="55"/>
      <c r="E208" s="60"/>
      <c r="F208" s="48"/>
      <c r="G208" s="47"/>
      <c r="H208" s="61"/>
      <c r="I208" s="13"/>
      <c r="J208" s="47"/>
      <c r="K208" s="13"/>
      <c r="L208" s="13"/>
      <c r="M208" s="13"/>
      <c r="N208" s="13"/>
      <c r="O208" s="48"/>
      <c r="P208" s="48"/>
    </row>
    <row r="209" spans="1:16" s="14" customFormat="1">
      <c r="A209" s="48"/>
      <c r="B209" s="55"/>
      <c r="C209" s="55"/>
      <c r="D209" s="55"/>
      <c r="E209" s="60"/>
      <c r="F209" s="48"/>
      <c r="G209" s="47"/>
      <c r="H209" s="61"/>
      <c r="I209" s="13"/>
      <c r="J209" s="47"/>
      <c r="K209" s="13"/>
      <c r="L209" s="13"/>
      <c r="M209" s="13"/>
      <c r="N209" s="13"/>
      <c r="O209" s="48"/>
      <c r="P209" s="48"/>
    </row>
    <row r="210" spans="1:16" s="14" customFormat="1">
      <c r="A210" s="48"/>
      <c r="B210" s="55"/>
      <c r="C210" s="55"/>
      <c r="D210" s="55"/>
      <c r="E210" s="60"/>
      <c r="F210" s="48"/>
      <c r="G210" s="47"/>
      <c r="H210" s="61"/>
      <c r="I210" s="13"/>
      <c r="J210" s="47"/>
      <c r="K210" s="13"/>
      <c r="L210" s="13"/>
      <c r="M210" s="13"/>
      <c r="N210" s="13"/>
      <c r="O210" s="48"/>
      <c r="P210" s="48"/>
    </row>
    <row r="211" spans="1:16" s="14" customFormat="1">
      <c r="A211" s="48"/>
      <c r="B211" s="55"/>
      <c r="C211" s="55"/>
      <c r="D211" s="55"/>
      <c r="E211" s="60"/>
      <c r="F211" s="48"/>
      <c r="G211" s="47"/>
      <c r="H211" s="61"/>
      <c r="I211" s="13"/>
      <c r="J211" s="47"/>
      <c r="K211" s="13"/>
      <c r="L211" s="13"/>
      <c r="M211" s="13"/>
      <c r="N211" s="13"/>
      <c r="O211" s="48"/>
      <c r="P211" s="48"/>
    </row>
    <row r="212" spans="1:16" s="14" customFormat="1">
      <c r="A212" s="48"/>
      <c r="B212" s="55"/>
      <c r="C212" s="55"/>
      <c r="D212" s="55"/>
      <c r="E212" s="60"/>
      <c r="F212" s="48"/>
      <c r="G212" s="47"/>
      <c r="H212" s="61"/>
      <c r="I212" s="13"/>
      <c r="J212" s="47"/>
      <c r="K212" s="13"/>
      <c r="L212" s="13"/>
      <c r="M212" s="13"/>
      <c r="N212" s="13"/>
      <c r="O212" s="48"/>
      <c r="P212" s="48"/>
    </row>
    <row r="213" spans="1:16" s="14" customFormat="1">
      <c r="A213" s="48"/>
      <c r="B213" s="55"/>
      <c r="C213" s="55"/>
      <c r="D213" s="55"/>
      <c r="E213" s="60"/>
      <c r="F213" s="48"/>
      <c r="G213" s="47"/>
      <c r="H213" s="61"/>
      <c r="I213" s="13"/>
      <c r="J213" s="47"/>
      <c r="K213" s="13"/>
      <c r="L213" s="13"/>
      <c r="M213" s="13"/>
      <c r="N213" s="13"/>
      <c r="O213" s="48"/>
      <c r="P213" s="48"/>
    </row>
    <row r="214" spans="1:16" s="14" customFormat="1">
      <c r="A214" s="48"/>
      <c r="B214" s="55"/>
      <c r="C214" s="55"/>
      <c r="D214" s="55"/>
      <c r="E214" s="60"/>
      <c r="F214" s="48"/>
      <c r="G214" s="47"/>
      <c r="H214" s="61"/>
      <c r="I214" s="13"/>
      <c r="J214" s="47"/>
      <c r="K214" s="13"/>
      <c r="L214" s="13"/>
      <c r="M214" s="13"/>
      <c r="N214" s="13"/>
      <c r="O214" s="48"/>
      <c r="P214" s="48"/>
    </row>
    <row r="215" spans="1:16" s="14" customFormat="1">
      <c r="A215" s="48"/>
      <c r="B215" s="55"/>
      <c r="C215" s="55"/>
      <c r="D215" s="55"/>
      <c r="E215" s="60"/>
      <c r="F215" s="48"/>
      <c r="G215" s="47"/>
      <c r="H215" s="61"/>
      <c r="I215" s="13"/>
      <c r="J215" s="47"/>
      <c r="K215" s="13"/>
      <c r="L215" s="13"/>
      <c r="M215" s="13"/>
      <c r="N215" s="13"/>
      <c r="O215" s="48"/>
      <c r="P215" s="48"/>
    </row>
    <row r="216" spans="1:16" s="14" customFormat="1">
      <c r="A216" s="48"/>
      <c r="B216" s="55"/>
      <c r="C216" s="55"/>
      <c r="D216" s="55"/>
      <c r="E216" s="60"/>
      <c r="F216" s="48"/>
      <c r="G216" s="47"/>
      <c r="H216" s="61"/>
      <c r="I216" s="13"/>
      <c r="J216" s="47"/>
      <c r="K216" s="13"/>
      <c r="L216" s="13"/>
      <c r="M216" s="13"/>
      <c r="N216" s="13"/>
      <c r="O216" s="48"/>
      <c r="P216" s="48"/>
    </row>
    <row r="217" spans="1:16" s="14" customFormat="1">
      <c r="A217" s="48"/>
      <c r="B217" s="55"/>
      <c r="C217" s="55"/>
      <c r="D217" s="55"/>
      <c r="E217" s="60"/>
      <c r="F217" s="48"/>
      <c r="G217" s="47"/>
      <c r="H217" s="61"/>
      <c r="I217" s="13"/>
      <c r="J217" s="47"/>
      <c r="K217" s="13"/>
      <c r="L217" s="13"/>
      <c r="M217" s="13"/>
      <c r="N217" s="13"/>
      <c r="O217" s="48"/>
      <c r="P217" s="48"/>
    </row>
    <row r="218" spans="1:16" s="14" customFormat="1">
      <c r="A218" s="48"/>
      <c r="B218" s="55"/>
      <c r="C218" s="55"/>
      <c r="D218" s="55"/>
      <c r="E218" s="60"/>
      <c r="F218" s="48"/>
      <c r="G218" s="47"/>
      <c r="H218" s="61"/>
      <c r="I218" s="13"/>
      <c r="J218" s="47"/>
      <c r="K218" s="13"/>
      <c r="L218" s="13"/>
      <c r="M218" s="13"/>
      <c r="N218" s="13"/>
      <c r="O218" s="48"/>
      <c r="P218" s="48"/>
    </row>
    <row r="219" spans="1:16" s="14" customFormat="1">
      <c r="A219" s="48"/>
      <c r="B219" s="55"/>
      <c r="C219" s="55"/>
      <c r="D219" s="55"/>
      <c r="E219" s="60"/>
      <c r="F219" s="48"/>
      <c r="G219" s="47"/>
      <c r="H219" s="61"/>
      <c r="I219" s="13"/>
      <c r="J219" s="47"/>
      <c r="K219" s="13"/>
      <c r="L219" s="13"/>
      <c r="M219" s="13"/>
      <c r="N219" s="13"/>
      <c r="O219" s="48"/>
      <c r="P219" s="48"/>
    </row>
    <row r="220" spans="1:16" s="14" customFormat="1">
      <c r="A220" s="48"/>
      <c r="B220" s="55"/>
      <c r="C220" s="55"/>
      <c r="D220" s="55"/>
      <c r="E220" s="60"/>
      <c r="F220" s="48"/>
      <c r="G220" s="47"/>
      <c r="H220" s="61"/>
      <c r="I220" s="13"/>
      <c r="J220" s="47"/>
      <c r="K220" s="13"/>
      <c r="L220" s="13"/>
      <c r="M220" s="13"/>
      <c r="N220" s="13"/>
      <c r="O220" s="48"/>
      <c r="P220" s="48"/>
    </row>
    <row r="221" spans="1:16" s="14" customFormat="1">
      <c r="A221" s="48"/>
      <c r="B221" s="55"/>
      <c r="C221" s="55"/>
      <c r="D221" s="55"/>
      <c r="E221" s="60"/>
      <c r="F221" s="48"/>
      <c r="G221" s="47"/>
      <c r="H221" s="61"/>
      <c r="I221" s="13"/>
      <c r="J221" s="47"/>
      <c r="K221" s="13"/>
      <c r="L221" s="13"/>
      <c r="M221" s="13"/>
      <c r="N221" s="13"/>
      <c r="O221" s="48"/>
      <c r="P221" s="48"/>
    </row>
    <row r="222" spans="1:16" s="14" customFormat="1">
      <c r="A222" s="48"/>
      <c r="B222" s="55"/>
      <c r="C222" s="55"/>
      <c r="D222" s="55"/>
      <c r="E222" s="60"/>
      <c r="F222" s="48"/>
      <c r="G222" s="47"/>
      <c r="H222" s="61"/>
      <c r="I222" s="13"/>
      <c r="J222" s="47"/>
      <c r="K222" s="13"/>
      <c r="L222" s="13"/>
      <c r="M222" s="13"/>
      <c r="N222" s="13"/>
      <c r="O222" s="48"/>
      <c r="P222" s="48"/>
    </row>
    <row r="223" spans="1:16" s="14" customFormat="1">
      <c r="A223" s="48"/>
      <c r="B223" s="55"/>
      <c r="C223" s="55"/>
      <c r="D223" s="55"/>
      <c r="E223" s="60"/>
      <c r="F223" s="48"/>
      <c r="G223" s="47"/>
      <c r="H223" s="61"/>
      <c r="I223" s="13"/>
      <c r="J223" s="47"/>
      <c r="K223" s="13"/>
      <c r="L223" s="13"/>
      <c r="M223" s="13"/>
      <c r="N223" s="13"/>
      <c r="O223" s="48"/>
      <c r="P223" s="48"/>
    </row>
    <row r="224" spans="1:16" s="14" customFormat="1">
      <c r="A224" s="48"/>
      <c r="B224" s="55"/>
      <c r="C224" s="55"/>
      <c r="D224" s="55"/>
      <c r="E224" s="60"/>
      <c r="F224" s="48"/>
      <c r="G224" s="47"/>
      <c r="H224" s="61"/>
      <c r="I224" s="13"/>
      <c r="J224" s="47"/>
      <c r="K224" s="13"/>
      <c r="L224" s="13"/>
      <c r="M224" s="13"/>
      <c r="N224" s="13"/>
      <c r="O224" s="48"/>
      <c r="P224" s="48"/>
    </row>
    <row r="225" spans="1:16" s="14" customFormat="1">
      <c r="A225" s="48"/>
      <c r="B225" s="55"/>
      <c r="C225" s="55"/>
      <c r="D225" s="55"/>
      <c r="E225" s="60"/>
      <c r="F225" s="48"/>
      <c r="G225" s="47"/>
      <c r="H225" s="61"/>
      <c r="I225" s="13"/>
      <c r="J225" s="47"/>
      <c r="K225" s="13"/>
      <c r="L225" s="13"/>
      <c r="M225" s="13"/>
      <c r="N225" s="13"/>
      <c r="O225" s="48"/>
      <c r="P225" s="48"/>
    </row>
    <row r="226" spans="1:16" s="14" customFormat="1">
      <c r="A226" s="48"/>
      <c r="B226" s="55"/>
      <c r="C226" s="55"/>
      <c r="D226" s="55"/>
      <c r="E226" s="60"/>
      <c r="F226" s="48"/>
      <c r="G226" s="47"/>
      <c r="H226" s="61"/>
      <c r="I226" s="13"/>
      <c r="J226" s="47"/>
      <c r="K226" s="13"/>
      <c r="L226" s="13"/>
      <c r="M226" s="13"/>
      <c r="N226" s="13"/>
      <c r="O226" s="48"/>
      <c r="P226" s="48"/>
    </row>
    <row r="227" spans="1:16" s="14" customFormat="1">
      <c r="A227" s="48"/>
      <c r="B227" s="55"/>
      <c r="C227" s="55"/>
      <c r="D227" s="55"/>
      <c r="E227" s="60"/>
      <c r="F227" s="48"/>
      <c r="G227" s="47"/>
      <c r="H227" s="61"/>
      <c r="I227" s="13"/>
      <c r="J227" s="47"/>
      <c r="K227" s="13"/>
      <c r="L227" s="13"/>
      <c r="M227" s="13"/>
      <c r="N227" s="13"/>
      <c r="O227" s="48"/>
      <c r="P227" s="48"/>
    </row>
    <row r="228" spans="1:16" s="14" customFormat="1">
      <c r="A228" s="48"/>
      <c r="B228" s="55"/>
      <c r="C228" s="55"/>
      <c r="D228" s="55"/>
      <c r="E228" s="60"/>
      <c r="F228" s="48"/>
      <c r="G228" s="47"/>
      <c r="H228" s="61"/>
      <c r="I228" s="13"/>
      <c r="J228" s="47"/>
      <c r="K228" s="13"/>
      <c r="L228" s="13"/>
      <c r="M228" s="13"/>
      <c r="N228" s="13"/>
      <c r="O228" s="48"/>
      <c r="P228" s="48"/>
    </row>
    <row r="229" spans="1:16" s="14" customFormat="1">
      <c r="A229" s="48"/>
      <c r="B229" s="55"/>
      <c r="C229" s="55"/>
      <c r="D229" s="55"/>
      <c r="E229" s="60"/>
      <c r="F229" s="48"/>
      <c r="G229" s="47"/>
      <c r="H229" s="61"/>
      <c r="I229" s="13"/>
      <c r="J229" s="47"/>
      <c r="K229" s="13"/>
      <c r="L229" s="13"/>
      <c r="M229" s="13"/>
      <c r="N229" s="13"/>
      <c r="O229" s="48"/>
      <c r="P229" s="48"/>
    </row>
    <row r="230" spans="1:16" s="14" customFormat="1">
      <c r="A230" s="48"/>
      <c r="B230" s="55"/>
      <c r="C230" s="55"/>
      <c r="D230" s="55"/>
      <c r="E230" s="60"/>
      <c r="F230" s="48"/>
      <c r="G230" s="47"/>
      <c r="H230" s="61"/>
      <c r="I230" s="13"/>
      <c r="J230" s="47"/>
      <c r="K230" s="13"/>
      <c r="L230" s="13"/>
      <c r="M230" s="13"/>
      <c r="N230" s="13"/>
      <c r="O230" s="48"/>
      <c r="P230" s="48"/>
    </row>
    <row r="231" spans="1:16" s="14" customFormat="1">
      <c r="A231" s="48"/>
      <c r="B231" s="55"/>
      <c r="C231" s="55"/>
      <c r="D231" s="55"/>
      <c r="E231" s="60"/>
      <c r="F231" s="48"/>
      <c r="G231" s="47"/>
      <c r="H231" s="61"/>
      <c r="I231" s="13"/>
      <c r="J231" s="47"/>
      <c r="K231" s="13"/>
      <c r="L231" s="13"/>
      <c r="M231" s="13"/>
      <c r="N231" s="13"/>
      <c r="O231" s="48"/>
      <c r="P231" s="48"/>
    </row>
    <row r="232" spans="1:16" s="14" customFormat="1">
      <c r="A232" s="48"/>
      <c r="B232" s="55"/>
      <c r="C232" s="55"/>
      <c r="D232" s="55"/>
      <c r="E232" s="60"/>
      <c r="F232" s="48"/>
      <c r="G232" s="47"/>
      <c r="H232" s="61"/>
      <c r="I232" s="13"/>
      <c r="J232" s="47"/>
      <c r="K232" s="13"/>
      <c r="L232" s="13"/>
      <c r="M232" s="13"/>
      <c r="N232" s="13"/>
      <c r="O232" s="48"/>
      <c r="P232" s="48"/>
    </row>
    <row r="233" spans="1:16" s="14" customFormat="1">
      <c r="A233" s="48"/>
      <c r="B233" s="55"/>
      <c r="C233" s="55"/>
      <c r="D233" s="55"/>
      <c r="E233" s="60"/>
      <c r="F233" s="48"/>
      <c r="G233" s="47"/>
      <c r="H233" s="61"/>
      <c r="I233" s="13"/>
      <c r="J233" s="47"/>
      <c r="K233" s="13"/>
      <c r="L233" s="13"/>
      <c r="M233" s="13"/>
      <c r="N233" s="13"/>
      <c r="O233" s="48"/>
      <c r="P233" s="48"/>
    </row>
    <row r="234" spans="1:16" s="14" customFormat="1">
      <c r="A234" s="48"/>
      <c r="B234" s="55"/>
      <c r="C234" s="55"/>
      <c r="D234" s="55"/>
      <c r="E234" s="60"/>
      <c r="F234" s="48"/>
      <c r="G234" s="47"/>
      <c r="H234" s="61"/>
      <c r="I234" s="13"/>
      <c r="J234" s="47"/>
      <c r="K234" s="13"/>
      <c r="L234" s="13"/>
      <c r="M234" s="13"/>
      <c r="N234" s="13"/>
      <c r="O234" s="48"/>
      <c r="P234" s="48"/>
    </row>
    <row r="235" spans="1:16" s="14" customFormat="1">
      <c r="A235" s="48"/>
      <c r="B235" s="55"/>
      <c r="C235" s="55"/>
      <c r="D235" s="55"/>
      <c r="E235" s="60"/>
      <c r="F235" s="48"/>
      <c r="G235" s="47"/>
      <c r="H235" s="61"/>
      <c r="I235" s="13"/>
      <c r="J235" s="47"/>
      <c r="K235" s="13"/>
      <c r="L235" s="13"/>
      <c r="M235" s="13"/>
      <c r="N235" s="13"/>
      <c r="O235" s="48"/>
      <c r="P235" s="48"/>
    </row>
    <row r="236" spans="1:16" s="14" customFormat="1">
      <c r="A236" s="48"/>
      <c r="B236" s="55"/>
      <c r="C236" s="55"/>
      <c r="D236" s="55"/>
      <c r="E236" s="60"/>
      <c r="F236" s="48"/>
      <c r="G236" s="47"/>
      <c r="H236" s="61"/>
      <c r="I236" s="13"/>
      <c r="J236" s="47"/>
      <c r="K236" s="13"/>
      <c r="L236" s="13"/>
      <c r="M236" s="13"/>
      <c r="N236" s="13"/>
      <c r="O236" s="48"/>
      <c r="P236" s="48"/>
    </row>
    <row r="237" spans="1:16" s="14" customFormat="1">
      <c r="A237" s="48"/>
      <c r="B237" s="55"/>
      <c r="C237" s="55"/>
      <c r="D237" s="55"/>
      <c r="E237" s="60"/>
      <c r="F237" s="48"/>
      <c r="G237" s="47"/>
      <c r="H237" s="61"/>
      <c r="I237" s="13"/>
      <c r="J237" s="47"/>
      <c r="K237" s="13"/>
      <c r="L237" s="13"/>
      <c r="M237" s="13"/>
      <c r="N237" s="13"/>
      <c r="O237" s="48"/>
      <c r="P237" s="48"/>
    </row>
    <row r="238" spans="1:16" s="14" customFormat="1">
      <c r="A238" s="48"/>
      <c r="B238" s="55"/>
      <c r="C238" s="55"/>
      <c r="D238" s="55"/>
      <c r="E238" s="60"/>
      <c r="F238" s="48"/>
      <c r="G238" s="47"/>
      <c r="H238" s="61"/>
      <c r="I238" s="13"/>
      <c r="J238" s="47"/>
      <c r="K238" s="13"/>
      <c r="L238" s="13"/>
      <c r="M238" s="13"/>
      <c r="N238" s="13"/>
      <c r="O238" s="48"/>
      <c r="P238" s="48"/>
    </row>
    <row r="239" spans="1:16" s="14" customFormat="1">
      <c r="A239" s="48"/>
      <c r="B239" s="55"/>
      <c r="C239" s="55"/>
      <c r="D239" s="55"/>
      <c r="E239" s="60"/>
      <c r="F239" s="48"/>
      <c r="G239" s="47"/>
      <c r="H239" s="61"/>
      <c r="I239" s="13"/>
      <c r="J239" s="47"/>
      <c r="K239" s="13"/>
      <c r="L239" s="13"/>
      <c r="M239" s="13"/>
      <c r="N239" s="13"/>
      <c r="O239" s="48"/>
      <c r="P239" s="48"/>
    </row>
    <row r="240" spans="1:16" s="14" customFormat="1">
      <c r="A240" s="48"/>
      <c r="B240" s="55"/>
      <c r="C240" s="55"/>
      <c r="D240" s="55"/>
      <c r="E240" s="60"/>
      <c r="F240" s="48"/>
      <c r="G240" s="47"/>
      <c r="H240" s="61"/>
      <c r="I240" s="13"/>
      <c r="J240" s="47"/>
      <c r="K240" s="13"/>
      <c r="L240" s="13"/>
      <c r="M240" s="13"/>
      <c r="N240" s="13"/>
      <c r="O240" s="48"/>
      <c r="P240" s="48"/>
    </row>
    <row r="241" spans="1:18" s="15" customFormat="1">
      <c r="A241" s="8"/>
      <c r="B241" s="54"/>
      <c r="C241" s="54"/>
      <c r="D241" s="54"/>
      <c r="E241" s="60"/>
      <c r="F241" s="8"/>
      <c r="G241" s="13"/>
      <c r="H241" s="61"/>
      <c r="I241" s="13"/>
      <c r="J241" s="13"/>
      <c r="K241" s="13"/>
      <c r="L241" s="13"/>
      <c r="M241" s="13"/>
      <c r="N241" s="13"/>
      <c r="O241" s="8"/>
      <c r="P241" s="8"/>
      <c r="R241" s="14"/>
    </row>
    <row r="242" spans="1:18" s="15" customFormat="1">
      <c r="A242" s="8"/>
      <c r="B242" s="54"/>
      <c r="C242" s="54"/>
      <c r="D242" s="54"/>
      <c r="E242" s="60"/>
      <c r="F242" s="8"/>
      <c r="G242" s="13"/>
      <c r="H242" s="61"/>
      <c r="I242" s="13"/>
      <c r="J242" s="13"/>
      <c r="K242" s="13"/>
      <c r="L242" s="13"/>
      <c r="M242" s="13"/>
      <c r="N242" s="13"/>
      <c r="O242" s="8"/>
      <c r="P242" s="8"/>
      <c r="R242" s="14"/>
    </row>
    <row r="243" spans="1:18" s="15" customFormat="1">
      <c r="A243" s="8"/>
      <c r="B243" s="54"/>
      <c r="C243" s="54"/>
      <c r="D243" s="54"/>
      <c r="E243" s="60"/>
      <c r="F243" s="8"/>
      <c r="G243" s="13"/>
      <c r="H243" s="61"/>
      <c r="I243" s="13"/>
      <c r="J243" s="13"/>
      <c r="K243" s="13"/>
      <c r="L243" s="13"/>
      <c r="M243" s="13"/>
      <c r="N243" s="13"/>
      <c r="O243" s="8"/>
      <c r="P243" s="8"/>
      <c r="R243" s="14"/>
    </row>
    <row r="244" spans="1:18" s="15" customFormat="1">
      <c r="A244" s="8"/>
      <c r="B244" s="54"/>
      <c r="C244" s="54"/>
      <c r="D244" s="54"/>
      <c r="E244" s="60"/>
      <c r="F244" s="8"/>
      <c r="G244" s="13"/>
      <c r="H244" s="61"/>
      <c r="I244" s="13"/>
      <c r="J244" s="13"/>
      <c r="K244" s="13"/>
      <c r="L244" s="13"/>
      <c r="M244" s="13"/>
      <c r="N244" s="13"/>
      <c r="O244" s="8"/>
      <c r="P244" s="8"/>
    </row>
    <row r="245" spans="1:18" s="15" customFormat="1">
      <c r="A245" s="8"/>
      <c r="B245" s="54"/>
      <c r="C245" s="54"/>
      <c r="D245" s="54"/>
      <c r="E245" s="60"/>
      <c r="F245" s="8"/>
      <c r="G245" s="13"/>
      <c r="H245" s="61"/>
      <c r="I245" s="13"/>
      <c r="J245" s="13"/>
      <c r="K245" s="13"/>
      <c r="L245" s="13"/>
      <c r="M245" s="13"/>
      <c r="N245" s="13"/>
      <c r="O245" s="8"/>
      <c r="P245" s="8"/>
    </row>
    <row r="246" spans="1:18" s="15" customFormat="1">
      <c r="A246" s="8"/>
      <c r="B246" s="54"/>
      <c r="C246" s="54"/>
      <c r="D246" s="54"/>
      <c r="E246" s="60"/>
      <c r="F246" s="8"/>
      <c r="G246" s="13"/>
      <c r="H246" s="61"/>
      <c r="I246" s="13"/>
      <c r="J246" s="13"/>
      <c r="K246" s="13"/>
      <c r="L246" s="13"/>
      <c r="M246" s="13"/>
      <c r="N246" s="13"/>
      <c r="O246" s="8"/>
      <c r="P246" s="8"/>
    </row>
    <row r="247" spans="1:18" s="14" customFormat="1">
      <c r="A247" s="8"/>
      <c r="B247" s="54"/>
      <c r="C247" s="54"/>
      <c r="D247" s="54"/>
      <c r="E247" s="60"/>
      <c r="F247" s="8"/>
      <c r="G247" s="13"/>
      <c r="H247" s="61"/>
      <c r="I247" s="13"/>
      <c r="J247" s="13"/>
      <c r="K247" s="13"/>
      <c r="L247" s="13"/>
      <c r="M247" s="13"/>
      <c r="N247" s="13"/>
      <c r="O247" s="8"/>
      <c r="P247" s="8"/>
      <c r="R247" s="15"/>
    </row>
    <row r="248" spans="1:18" s="14" customFormat="1">
      <c r="A248" s="8"/>
      <c r="B248" s="54"/>
      <c r="C248" s="54"/>
      <c r="D248" s="54"/>
      <c r="E248" s="60"/>
      <c r="F248" s="8"/>
      <c r="G248" s="13"/>
      <c r="H248" s="61"/>
      <c r="I248" s="13"/>
      <c r="J248" s="13"/>
      <c r="K248" s="13"/>
      <c r="L248" s="13"/>
      <c r="M248" s="13"/>
      <c r="N248" s="13"/>
      <c r="O248" s="8"/>
      <c r="P248" s="8"/>
      <c r="R248" s="15"/>
    </row>
    <row r="249" spans="1:18" s="14" customFormat="1">
      <c r="A249" s="8"/>
      <c r="B249" s="54"/>
      <c r="C249" s="54"/>
      <c r="D249" s="54"/>
      <c r="E249" s="60"/>
      <c r="F249" s="8"/>
      <c r="G249" s="13"/>
      <c r="H249" s="61"/>
      <c r="I249" s="13"/>
      <c r="J249" s="13"/>
      <c r="K249" s="13"/>
      <c r="L249" s="13"/>
      <c r="M249" s="13"/>
      <c r="N249" s="13"/>
      <c r="O249" s="8"/>
      <c r="P249" s="8"/>
      <c r="R249" s="15"/>
    </row>
    <row r="250" spans="1:18" s="14" customFormat="1">
      <c r="A250" s="8"/>
      <c r="B250" s="54"/>
      <c r="C250" s="54"/>
      <c r="D250" s="54"/>
      <c r="E250" s="60"/>
      <c r="F250" s="8"/>
      <c r="G250" s="13"/>
      <c r="H250" s="61"/>
      <c r="I250" s="13"/>
      <c r="J250" s="13"/>
      <c r="K250" s="13"/>
      <c r="L250" s="13"/>
      <c r="M250" s="13"/>
      <c r="N250" s="13"/>
      <c r="O250" s="8"/>
      <c r="P250" s="8"/>
    </row>
    <row r="251" spans="1:18" s="14" customFormat="1">
      <c r="A251" s="8"/>
      <c r="B251" s="54"/>
      <c r="C251" s="54"/>
      <c r="D251" s="54"/>
      <c r="E251" s="60"/>
      <c r="F251" s="8"/>
      <c r="G251" s="13"/>
      <c r="H251" s="61"/>
      <c r="I251" s="13"/>
      <c r="J251" s="13"/>
      <c r="K251" s="13"/>
      <c r="L251" s="13"/>
      <c r="M251" s="13"/>
      <c r="N251" s="13"/>
      <c r="O251" s="8"/>
      <c r="P251" s="8"/>
    </row>
    <row r="252" spans="1:18" s="14" customFormat="1">
      <c r="A252" s="8"/>
      <c r="B252" s="54"/>
      <c r="C252" s="54"/>
      <c r="D252" s="54"/>
      <c r="E252" s="60"/>
      <c r="F252" s="8"/>
      <c r="G252" s="13"/>
      <c r="H252" s="61"/>
      <c r="I252" s="13"/>
      <c r="J252" s="13"/>
      <c r="K252" s="13"/>
      <c r="L252" s="13"/>
      <c r="M252" s="13"/>
      <c r="N252" s="13"/>
      <c r="O252" s="8"/>
      <c r="P252" s="8"/>
    </row>
    <row r="253" spans="1:18" s="14" customFormat="1">
      <c r="A253" s="8"/>
      <c r="B253" s="54"/>
      <c r="C253" s="54"/>
      <c r="D253" s="54"/>
      <c r="E253" s="60"/>
      <c r="F253" s="8"/>
      <c r="G253" s="13"/>
      <c r="H253" s="61"/>
      <c r="I253" s="13"/>
      <c r="J253" s="13"/>
      <c r="K253" s="13"/>
      <c r="L253" s="13"/>
      <c r="M253" s="13"/>
      <c r="N253" s="13"/>
      <c r="O253" s="8"/>
      <c r="P253" s="8"/>
    </row>
    <row r="254" spans="1:18" s="14" customFormat="1">
      <c r="A254" s="8"/>
      <c r="B254" s="54"/>
      <c r="C254" s="54"/>
      <c r="D254" s="54"/>
      <c r="E254" s="60"/>
      <c r="F254" s="8"/>
      <c r="G254" s="13"/>
      <c r="H254" s="61"/>
      <c r="I254" s="13"/>
      <c r="J254" s="13"/>
      <c r="K254" s="13"/>
      <c r="L254" s="13"/>
      <c r="M254" s="13"/>
      <c r="N254" s="13"/>
      <c r="O254" s="8"/>
      <c r="P254" s="8"/>
    </row>
    <row r="255" spans="1:18" s="14" customFormat="1">
      <c r="A255" s="8"/>
      <c r="B255" s="54"/>
      <c r="C255" s="54"/>
      <c r="D255" s="54"/>
      <c r="E255" s="60"/>
      <c r="F255" s="8"/>
      <c r="G255" s="13"/>
      <c r="H255" s="61"/>
      <c r="I255" s="13"/>
      <c r="J255" s="13"/>
      <c r="K255" s="13"/>
      <c r="L255" s="13"/>
      <c r="M255" s="13"/>
      <c r="N255" s="13"/>
      <c r="O255" s="8"/>
      <c r="P255" s="8"/>
    </row>
    <row r="256" spans="1:18" s="14" customFormat="1">
      <c r="A256" s="8"/>
      <c r="B256" s="54"/>
      <c r="C256" s="54"/>
      <c r="D256" s="54"/>
      <c r="E256" s="60"/>
      <c r="F256" s="8"/>
      <c r="G256" s="13"/>
      <c r="H256" s="61"/>
      <c r="I256" s="13"/>
      <c r="J256" s="13"/>
      <c r="K256" s="13"/>
      <c r="L256" s="13"/>
      <c r="M256" s="13"/>
      <c r="N256" s="13"/>
      <c r="O256" s="8"/>
      <c r="P256" s="8"/>
    </row>
    <row r="257" spans="1:16" s="14" customFormat="1">
      <c r="A257" s="8"/>
      <c r="B257" s="54"/>
      <c r="C257" s="54"/>
      <c r="D257" s="54"/>
      <c r="E257" s="60"/>
      <c r="F257" s="8"/>
      <c r="G257" s="13"/>
      <c r="H257" s="61"/>
      <c r="I257" s="13"/>
      <c r="J257" s="13"/>
      <c r="K257" s="13"/>
      <c r="L257" s="13"/>
      <c r="M257" s="13"/>
      <c r="N257" s="13"/>
      <c r="O257" s="8"/>
      <c r="P257" s="8"/>
    </row>
    <row r="258" spans="1:16" s="14" customFormat="1">
      <c r="A258" s="8"/>
      <c r="B258" s="54"/>
      <c r="C258" s="54"/>
      <c r="D258" s="54"/>
      <c r="E258" s="60"/>
      <c r="F258" s="8"/>
      <c r="G258" s="13"/>
      <c r="H258" s="61"/>
      <c r="I258" s="13"/>
      <c r="J258" s="13"/>
      <c r="K258" s="13"/>
      <c r="L258" s="13"/>
      <c r="M258" s="13"/>
      <c r="N258" s="13"/>
      <c r="O258" s="8"/>
      <c r="P258" s="8"/>
    </row>
    <row r="259" spans="1:16" s="14" customFormat="1">
      <c r="A259" s="8"/>
      <c r="B259" s="54"/>
      <c r="C259" s="54"/>
      <c r="D259" s="54"/>
      <c r="E259" s="60"/>
      <c r="F259" s="8"/>
      <c r="G259" s="13"/>
      <c r="H259" s="61"/>
      <c r="I259" s="13"/>
      <c r="J259" s="13"/>
      <c r="K259" s="13"/>
      <c r="L259" s="13"/>
      <c r="M259" s="13"/>
      <c r="N259" s="13"/>
      <c r="O259" s="8"/>
      <c r="P259" s="8"/>
    </row>
    <row r="260" spans="1:16" s="14" customFormat="1">
      <c r="A260" s="8"/>
      <c r="B260" s="54"/>
      <c r="C260" s="54"/>
      <c r="D260" s="54"/>
      <c r="E260" s="60"/>
      <c r="F260" s="8"/>
      <c r="G260" s="13"/>
      <c r="H260" s="61"/>
      <c r="I260" s="13"/>
      <c r="J260" s="13"/>
      <c r="K260" s="13"/>
      <c r="L260" s="13"/>
      <c r="M260" s="13"/>
      <c r="N260" s="13"/>
      <c r="O260" s="8"/>
      <c r="P260" s="8"/>
    </row>
    <row r="261" spans="1:16" s="14" customFormat="1">
      <c r="A261" s="8"/>
      <c r="B261" s="54"/>
      <c r="C261" s="54"/>
      <c r="D261" s="54"/>
      <c r="E261" s="60"/>
      <c r="F261" s="8"/>
      <c r="G261" s="13"/>
      <c r="H261" s="61"/>
      <c r="I261" s="13"/>
      <c r="J261" s="13"/>
      <c r="K261" s="13"/>
      <c r="L261" s="13"/>
      <c r="M261" s="13"/>
      <c r="N261" s="13"/>
      <c r="O261" s="8"/>
      <c r="P261" s="8"/>
    </row>
    <row r="262" spans="1:16" s="14" customFormat="1">
      <c r="A262" s="8"/>
      <c r="B262" s="54"/>
      <c r="C262" s="54"/>
      <c r="D262" s="54"/>
      <c r="E262" s="60"/>
      <c r="F262" s="8"/>
      <c r="G262" s="13"/>
      <c r="H262" s="61"/>
      <c r="I262" s="13"/>
      <c r="J262" s="13"/>
      <c r="K262" s="13"/>
      <c r="L262" s="13"/>
      <c r="M262" s="13"/>
      <c r="N262" s="13"/>
      <c r="O262" s="8"/>
      <c r="P262" s="8"/>
    </row>
    <row r="263" spans="1:16" s="14" customFormat="1">
      <c r="A263" s="8"/>
      <c r="B263" s="54"/>
      <c r="C263" s="54"/>
      <c r="D263" s="54"/>
      <c r="E263" s="60"/>
      <c r="F263" s="8"/>
      <c r="G263" s="13"/>
      <c r="H263" s="61"/>
      <c r="I263" s="13"/>
      <c r="J263" s="13"/>
      <c r="K263" s="13"/>
      <c r="L263" s="13"/>
      <c r="M263" s="13"/>
      <c r="N263" s="13"/>
      <c r="O263" s="8"/>
      <c r="P263" s="8"/>
    </row>
    <row r="264" spans="1:16" s="14" customFormat="1">
      <c r="A264" s="8"/>
      <c r="B264" s="54"/>
      <c r="C264" s="54"/>
      <c r="D264" s="54"/>
      <c r="E264" s="60"/>
      <c r="F264" s="8"/>
      <c r="G264" s="13"/>
      <c r="H264" s="61"/>
      <c r="I264" s="13"/>
      <c r="J264" s="13"/>
      <c r="K264" s="13"/>
      <c r="L264" s="13"/>
      <c r="M264" s="13"/>
      <c r="N264" s="13"/>
      <c r="O264" s="8"/>
      <c r="P264" s="8"/>
    </row>
    <row r="265" spans="1:16" s="14" customFormat="1">
      <c r="A265" s="8"/>
      <c r="B265" s="54"/>
      <c r="C265" s="54"/>
      <c r="D265" s="54"/>
      <c r="E265" s="60"/>
      <c r="F265" s="8"/>
      <c r="G265" s="13"/>
      <c r="H265" s="61"/>
      <c r="I265" s="13"/>
      <c r="J265" s="13"/>
      <c r="K265" s="13"/>
      <c r="L265" s="13"/>
      <c r="M265" s="13"/>
      <c r="N265" s="13"/>
      <c r="O265" s="8"/>
      <c r="P265" s="8"/>
    </row>
    <row r="266" spans="1:16" s="14" customFormat="1">
      <c r="A266" s="8"/>
      <c r="B266" s="54"/>
      <c r="C266" s="54"/>
      <c r="D266" s="54"/>
      <c r="E266" s="60"/>
      <c r="F266" s="8"/>
      <c r="G266" s="13"/>
      <c r="H266" s="61"/>
      <c r="I266" s="13"/>
      <c r="J266" s="13"/>
      <c r="K266" s="13"/>
      <c r="L266" s="13"/>
      <c r="M266" s="13"/>
      <c r="N266" s="13"/>
      <c r="O266" s="8"/>
      <c r="P266" s="8"/>
    </row>
    <row r="267" spans="1:16" s="14" customFormat="1">
      <c r="A267" s="8"/>
      <c r="B267" s="54"/>
      <c r="C267" s="54"/>
      <c r="D267" s="54"/>
      <c r="E267" s="60"/>
      <c r="F267" s="8"/>
      <c r="G267" s="13"/>
      <c r="H267" s="61"/>
      <c r="I267" s="13"/>
      <c r="J267" s="13"/>
      <c r="K267" s="13"/>
      <c r="L267" s="13"/>
      <c r="M267" s="13"/>
      <c r="N267" s="13"/>
      <c r="O267" s="8"/>
      <c r="P267" s="8"/>
    </row>
    <row r="268" spans="1:16" s="14" customFormat="1">
      <c r="A268" s="8"/>
      <c r="B268" s="54"/>
      <c r="C268" s="54"/>
      <c r="D268" s="54"/>
      <c r="E268" s="60"/>
      <c r="F268" s="8"/>
      <c r="G268" s="13"/>
      <c r="H268" s="61"/>
      <c r="I268" s="13"/>
      <c r="J268" s="13"/>
      <c r="K268" s="13"/>
      <c r="L268" s="13"/>
      <c r="M268" s="13"/>
      <c r="N268" s="13"/>
      <c r="O268" s="8"/>
      <c r="P268" s="8"/>
    </row>
    <row r="269" spans="1:16" s="14" customFormat="1">
      <c r="A269" s="8"/>
      <c r="B269" s="54"/>
      <c r="C269" s="54"/>
      <c r="D269" s="54"/>
      <c r="E269" s="60"/>
      <c r="F269" s="8"/>
      <c r="G269" s="13"/>
      <c r="H269" s="61"/>
      <c r="I269" s="13"/>
      <c r="J269" s="13"/>
      <c r="K269" s="13"/>
      <c r="L269" s="13"/>
      <c r="M269" s="13"/>
      <c r="N269" s="13"/>
      <c r="O269" s="8"/>
      <c r="P269" s="8"/>
    </row>
    <row r="270" spans="1:16" s="14" customFormat="1">
      <c r="A270" s="8"/>
      <c r="B270" s="54"/>
      <c r="C270" s="54"/>
      <c r="D270" s="54"/>
      <c r="E270" s="60"/>
      <c r="F270" s="8"/>
      <c r="G270" s="13"/>
      <c r="H270" s="61"/>
      <c r="I270" s="13"/>
      <c r="J270" s="13"/>
      <c r="K270" s="13"/>
      <c r="L270" s="13"/>
      <c r="M270" s="13"/>
      <c r="N270" s="13"/>
      <c r="O270" s="8"/>
      <c r="P270" s="8"/>
    </row>
    <row r="271" spans="1:16" s="14" customFormat="1">
      <c r="A271" s="8"/>
      <c r="B271" s="54"/>
      <c r="C271" s="54"/>
      <c r="D271" s="54"/>
      <c r="E271" s="60"/>
      <c r="F271" s="8"/>
      <c r="G271" s="13"/>
      <c r="H271" s="61"/>
      <c r="I271" s="13"/>
      <c r="J271" s="13"/>
      <c r="K271" s="13"/>
      <c r="L271" s="13"/>
      <c r="M271" s="13"/>
      <c r="N271" s="13"/>
      <c r="O271" s="8"/>
      <c r="P271" s="8"/>
    </row>
    <row r="272" spans="1:16" s="14" customFormat="1">
      <c r="A272" s="8"/>
      <c r="B272" s="54"/>
      <c r="C272" s="54"/>
      <c r="D272" s="54"/>
      <c r="E272" s="60"/>
      <c r="F272" s="8"/>
      <c r="G272" s="13"/>
      <c r="H272" s="61"/>
      <c r="I272" s="13"/>
      <c r="J272" s="13"/>
      <c r="K272" s="13"/>
      <c r="L272" s="13"/>
      <c r="M272" s="13"/>
      <c r="N272" s="13"/>
      <c r="O272" s="8"/>
      <c r="P272" s="8"/>
    </row>
    <row r="273" spans="1:16" s="14" customFormat="1">
      <c r="A273" s="8"/>
      <c r="B273" s="54"/>
      <c r="C273" s="54"/>
      <c r="D273" s="54"/>
      <c r="E273" s="60"/>
      <c r="F273" s="8"/>
      <c r="G273" s="13"/>
      <c r="H273" s="61"/>
      <c r="I273" s="13"/>
      <c r="J273" s="13"/>
      <c r="K273" s="13"/>
      <c r="L273" s="13"/>
      <c r="M273" s="13"/>
      <c r="N273" s="13"/>
      <c r="O273" s="8"/>
      <c r="P273" s="8"/>
    </row>
    <row r="274" spans="1:16" s="14" customFormat="1">
      <c r="A274" s="8"/>
      <c r="B274" s="54"/>
      <c r="C274" s="54"/>
      <c r="D274" s="54"/>
      <c r="E274" s="60"/>
      <c r="F274" s="8"/>
      <c r="G274" s="13"/>
      <c r="H274" s="61"/>
      <c r="I274" s="13"/>
      <c r="J274" s="13"/>
      <c r="K274" s="13"/>
      <c r="L274" s="13"/>
      <c r="M274" s="13"/>
      <c r="N274" s="13"/>
      <c r="O274" s="8"/>
      <c r="P274" s="8"/>
    </row>
    <row r="275" spans="1:16" s="14" customFormat="1">
      <c r="A275" s="8"/>
      <c r="B275" s="54"/>
      <c r="C275" s="54"/>
      <c r="D275" s="54"/>
      <c r="E275" s="60"/>
      <c r="F275" s="8"/>
      <c r="G275" s="13"/>
      <c r="H275" s="61"/>
      <c r="I275" s="13"/>
      <c r="J275" s="13"/>
      <c r="K275" s="13"/>
      <c r="L275" s="13"/>
      <c r="M275" s="13"/>
      <c r="N275" s="13"/>
      <c r="O275" s="8"/>
      <c r="P275" s="8"/>
    </row>
    <row r="276" spans="1:16" s="14" customFormat="1">
      <c r="A276" s="8"/>
      <c r="B276" s="54"/>
      <c r="C276" s="54"/>
      <c r="D276" s="54"/>
      <c r="E276" s="60"/>
      <c r="F276" s="8"/>
      <c r="G276" s="13"/>
      <c r="H276" s="61"/>
      <c r="I276" s="13"/>
      <c r="J276" s="13"/>
      <c r="K276" s="13"/>
      <c r="L276" s="13"/>
      <c r="M276" s="13"/>
      <c r="N276" s="13"/>
      <c r="O276" s="8"/>
      <c r="P276" s="8"/>
    </row>
    <row r="277" spans="1:16" s="14" customFormat="1">
      <c r="A277" s="8"/>
      <c r="B277" s="54"/>
      <c r="C277" s="54"/>
      <c r="D277" s="54"/>
      <c r="E277" s="60"/>
      <c r="F277" s="8"/>
      <c r="G277" s="13"/>
      <c r="H277" s="61"/>
      <c r="I277" s="13"/>
      <c r="J277" s="13"/>
      <c r="K277" s="13"/>
      <c r="L277" s="13"/>
      <c r="M277" s="13"/>
      <c r="N277" s="13"/>
      <c r="O277" s="8"/>
      <c r="P277" s="8"/>
    </row>
    <row r="278" spans="1:16" s="14" customFormat="1">
      <c r="A278" s="8"/>
      <c r="B278" s="54"/>
      <c r="C278" s="54"/>
      <c r="D278" s="54"/>
      <c r="E278" s="60"/>
      <c r="F278" s="8"/>
      <c r="G278" s="13"/>
      <c r="H278" s="61"/>
      <c r="I278" s="13"/>
      <c r="J278" s="13"/>
      <c r="K278" s="13"/>
      <c r="L278" s="13"/>
      <c r="M278" s="13"/>
      <c r="N278" s="13"/>
      <c r="O278" s="8"/>
      <c r="P278" s="8"/>
    </row>
    <row r="279" spans="1:16" s="14" customFormat="1">
      <c r="A279" s="8"/>
      <c r="B279" s="54"/>
      <c r="C279" s="54"/>
      <c r="D279" s="54"/>
      <c r="E279" s="60"/>
      <c r="F279" s="8"/>
      <c r="G279" s="13"/>
      <c r="H279" s="61"/>
      <c r="I279" s="13"/>
      <c r="J279" s="13"/>
      <c r="K279" s="13"/>
      <c r="L279" s="13"/>
      <c r="M279" s="13"/>
      <c r="N279" s="13"/>
      <c r="O279" s="8"/>
      <c r="P279" s="8"/>
    </row>
    <row r="280" spans="1:16" s="14" customFormat="1">
      <c r="A280" s="8"/>
      <c r="B280" s="54"/>
      <c r="C280" s="54"/>
      <c r="D280" s="54"/>
      <c r="E280" s="60"/>
      <c r="F280" s="8"/>
      <c r="G280" s="13"/>
      <c r="H280" s="61"/>
      <c r="I280" s="13"/>
      <c r="J280" s="13"/>
      <c r="K280" s="13"/>
      <c r="L280" s="13"/>
      <c r="M280" s="13"/>
      <c r="N280" s="13"/>
      <c r="O280" s="8"/>
      <c r="P280" s="8"/>
    </row>
    <row r="281" spans="1:16" s="14" customFormat="1">
      <c r="A281" s="8"/>
      <c r="B281" s="54"/>
      <c r="C281" s="54"/>
      <c r="D281" s="54"/>
      <c r="E281" s="60"/>
      <c r="F281" s="8"/>
      <c r="G281" s="13"/>
      <c r="H281" s="61"/>
      <c r="I281" s="13"/>
      <c r="J281" s="13"/>
      <c r="K281" s="13"/>
      <c r="L281" s="13"/>
      <c r="M281" s="13"/>
      <c r="N281" s="13"/>
      <c r="O281" s="8"/>
      <c r="P281" s="8"/>
    </row>
    <row r="282" spans="1:16" s="14" customFormat="1">
      <c r="A282" s="8"/>
      <c r="B282" s="54"/>
      <c r="C282" s="54"/>
      <c r="D282" s="54"/>
      <c r="E282" s="60"/>
      <c r="F282" s="8"/>
      <c r="G282" s="13"/>
      <c r="H282" s="61"/>
      <c r="I282" s="13"/>
      <c r="J282" s="13"/>
      <c r="K282" s="13"/>
      <c r="L282" s="13"/>
      <c r="M282" s="13"/>
      <c r="N282" s="13"/>
      <c r="O282" s="8"/>
      <c r="P282" s="8"/>
    </row>
    <row r="283" spans="1:16" s="14" customFormat="1">
      <c r="A283" s="8"/>
      <c r="B283" s="54"/>
      <c r="C283" s="54"/>
      <c r="D283" s="54"/>
      <c r="E283" s="60"/>
      <c r="F283" s="8"/>
      <c r="G283" s="13"/>
      <c r="H283" s="61"/>
      <c r="I283" s="13"/>
      <c r="J283" s="13"/>
      <c r="K283" s="13"/>
      <c r="L283" s="13"/>
      <c r="M283" s="13"/>
      <c r="N283" s="13"/>
      <c r="O283" s="8"/>
      <c r="P283" s="8"/>
    </row>
    <row r="284" spans="1:16" s="14" customFormat="1">
      <c r="A284" s="8"/>
      <c r="B284" s="54"/>
      <c r="C284" s="54"/>
      <c r="D284" s="54"/>
      <c r="E284" s="60"/>
      <c r="F284" s="8"/>
      <c r="G284" s="13"/>
      <c r="H284" s="61"/>
      <c r="I284" s="13"/>
      <c r="J284" s="13"/>
      <c r="K284" s="13"/>
      <c r="L284" s="13"/>
      <c r="M284" s="13"/>
      <c r="N284" s="13"/>
      <c r="O284" s="8"/>
      <c r="P284" s="8"/>
    </row>
    <row r="285" spans="1:16" s="14" customFormat="1">
      <c r="A285" s="8"/>
      <c r="B285" s="54"/>
      <c r="C285" s="54"/>
      <c r="D285" s="54"/>
      <c r="E285" s="60"/>
      <c r="F285" s="8"/>
      <c r="G285" s="13"/>
      <c r="H285" s="61"/>
      <c r="I285" s="13"/>
      <c r="J285" s="13"/>
      <c r="K285" s="13"/>
      <c r="L285" s="13"/>
      <c r="M285" s="13"/>
      <c r="N285" s="13"/>
      <c r="O285" s="8"/>
      <c r="P285" s="8"/>
    </row>
    <row r="286" spans="1:16" s="14" customFormat="1">
      <c r="A286" s="8"/>
      <c r="B286" s="54"/>
      <c r="C286" s="54"/>
      <c r="D286" s="54"/>
      <c r="E286" s="60"/>
      <c r="F286" s="8"/>
      <c r="G286" s="13"/>
      <c r="H286" s="61"/>
      <c r="I286" s="13"/>
      <c r="J286" s="13"/>
      <c r="K286" s="13"/>
      <c r="L286" s="13"/>
      <c r="M286" s="13"/>
      <c r="N286" s="13"/>
      <c r="O286" s="8"/>
      <c r="P286" s="8"/>
    </row>
    <row r="287" spans="1:16" s="14" customFormat="1">
      <c r="A287" s="8"/>
      <c r="B287" s="54"/>
      <c r="C287" s="54"/>
      <c r="D287" s="54"/>
      <c r="E287" s="60"/>
      <c r="F287" s="8"/>
      <c r="G287" s="13"/>
      <c r="H287" s="61"/>
      <c r="I287" s="13"/>
      <c r="J287" s="13"/>
      <c r="K287" s="13"/>
      <c r="L287" s="13"/>
      <c r="M287" s="13"/>
      <c r="N287" s="13"/>
      <c r="O287" s="8"/>
      <c r="P287" s="8"/>
    </row>
    <row r="288" spans="1:16" s="14" customFormat="1">
      <c r="A288" s="8"/>
      <c r="B288" s="54"/>
      <c r="C288" s="54"/>
      <c r="D288" s="54"/>
      <c r="E288" s="60"/>
      <c r="F288" s="8"/>
      <c r="G288" s="13"/>
      <c r="H288" s="61"/>
      <c r="I288" s="13"/>
      <c r="J288" s="13"/>
      <c r="K288" s="13"/>
      <c r="L288" s="13"/>
      <c r="M288" s="13"/>
      <c r="N288" s="13"/>
      <c r="O288" s="8"/>
      <c r="P288" s="8"/>
    </row>
    <row r="289" spans="1:18" s="14" customFormat="1">
      <c r="A289" s="8"/>
      <c r="B289" s="54"/>
      <c r="C289" s="54"/>
      <c r="D289" s="54"/>
      <c r="E289" s="60"/>
      <c r="F289" s="8"/>
      <c r="G289" s="13"/>
      <c r="H289" s="61"/>
      <c r="I289" s="13"/>
      <c r="J289" s="13"/>
      <c r="K289" s="13"/>
      <c r="L289" s="13"/>
      <c r="M289" s="13"/>
      <c r="N289" s="13"/>
      <c r="O289" s="8"/>
      <c r="P289" s="8"/>
    </row>
    <row r="290" spans="1:18" s="14" customFormat="1">
      <c r="A290" s="8"/>
      <c r="B290" s="54"/>
      <c r="C290" s="54"/>
      <c r="D290" s="54"/>
      <c r="E290" s="60"/>
      <c r="F290" s="8"/>
      <c r="G290" s="13"/>
      <c r="H290" s="61"/>
      <c r="I290" s="13"/>
      <c r="J290" s="13"/>
      <c r="K290" s="13"/>
      <c r="L290" s="13"/>
      <c r="M290" s="13"/>
      <c r="N290" s="13"/>
      <c r="O290" s="8"/>
      <c r="P290" s="8"/>
    </row>
    <row r="291" spans="1:18" s="14" customFormat="1">
      <c r="A291" s="8"/>
      <c r="B291" s="54"/>
      <c r="C291" s="54"/>
      <c r="D291" s="54"/>
      <c r="E291" s="60"/>
      <c r="F291" s="8"/>
      <c r="G291" s="13"/>
      <c r="H291" s="61"/>
      <c r="I291" s="13"/>
      <c r="J291" s="13"/>
      <c r="K291" s="13"/>
      <c r="L291" s="13"/>
      <c r="M291" s="13"/>
      <c r="N291" s="13"/>
      <c r="O291" s="8"/>
      <c r="P291" s="8"/>
    </row>
    <row r="292" spans="1:18" s="14" customFormat="1">
      <c r="A292" s="8"/>
      <c r="B292" s="54"/>
      <c r="C292" s="54"/>
      <c r="D292" s="54"/>
      <c r="E292" s="60"/>
      <c r="F292" s="8"/>
      <c r="G292" s="13"/>
      <c r="H292" s="61"/>
      <c r="I292" s="13"/>
      <c r="J292" s="13"/>
      <c r="K292" s="13"/>
      <c r="L292" s="13"/>
      <c r="M292" s="13"/>
      <c r="N292" s="13"/>
      <c r="O292" s="8"/>
      <c r="P292" s="8"/>
    </row>
    <row r="293" spans="1:18" s="14" customFormat="1">
      <c r="A293" s="8"/>
      <c r="B293" s="54"/>
      <c r="C293" s="54"/>
      <c r="D293" s="54"/>
      <c r="E293" s="60"/>
      <c r="F293" s="8"/>
      <c r="G293" s="13"/>
      <c r="H293" s="61"/>
      <c r="I293" s="13"/>
      <c r="J293" s="13"/>
      <c r="K293" s="13"/>
      <c r="L293" s="13"/>
      <c r="M293" s="13"/>
      <c r="N293" s="13"/>
      <c r="O293" s="8"/>
      <c r="P293" s="8"/>
    </row>
    <row r="294" spans="1:18" s="14" customFormat="1">
      <c r="A294" s="8"/>
      <c r="B294" s="54"/>
      <c r="C294" s="54"/>
      <c r="D294" s="54"/>
      <c r="E294" s="60"/>
      <c r="F294" s="8"/>
      <c r="G294" s="13"/>
      <c r="H294" s="61"/>
      <c r="I294" s="13"/>
      <c r="J294" s="13"/>
      <c r="K294" s="13"/>
      <c r="L294" s="13"/>
      <c r="M294" s="13"/>
      <c r="N294" s="13"/>
      <c r="O294" s="8"/>
      <c r="P294" s="8"/>
    </row>
    <row r="295" spans="1:18" s="15" customFormat="1">
      <c r="A295" s="8"/>
      <c r="B295" s="54"/>
      <c r="C295" s="54"/>
      <c r="D295" s="54"/>
      <c r="E295" s="60"/>
      <c r="F295" s="8"/>
      <c r="G295" s="13"/>
      <c r="H295" s="61"/>
      <c r="I295" s="13"/>
      <c r="J295" s="13"/>
      <c r="K295" s="13"/>
      <c r="L295" s="13"/>
      <c r="M295" s="13"/>
      <c r="N295" s="13"/>
      <c r="O295" s="8"/>
      <c r="P295" s="8"/>
      <c r="R295" s="14"/>
    </row>
    <row r="296" spans="1:18" s="15" customFormat="1">
      <c r="A296" s="8"/>
      <c r="B296" s="54"/>
      <c r="C296" s="54"/>
      <c r="D296" s="54"/>
      <c r="E296" s="60"/>
      <c r="F296" s="8"/>
      <c r="G296" s="13"/>
      <c r="H296" s="61"/>
      <c r="I296" s="13"/>
      <c r="J296" s="13"/>
      <c r="K296" s="13"/>
      <c r="L296" s="13"/>
      <c r="M296" s="13"/>
      <c r="N296" s="13"/>
      <c r="O296" s="8"/>
      <c r="P296" s="8"/>
      <c r="R296" s="14"/>
    </row>
    <row r="297" spans="1:18" s="15" customFormat="1">
      <c r="A297" s="8"/>
      <c r="B297" s="54"/>
      <c r="C297" s="54"/>
      <c r="D297" s="54"/>
      <c r="E297" s="60"/>
      <c r="F297" s="8"/>
      <c r="G297" s="13"/>
      <c r="H297" s="61"/>
      <c r="I297" s="13"/>
      <c r="J297" s="13"/>
      <c r="K297" s="13"/>
      <c r="L297" s="13"/>
      <c r="M297" s="13"/>
      <c r="N297" s="13"/>
      <c r="O297" s="8"/>
      <c r="P297" s="8"/>
      <c r="R297" s="14"/>
    </row>
    <row r="298" spans="1:18" s="15" customFormat="1">
      <c r="A298" s="8"/>
      <c r="B298" s="54"/>
      <c r="C298" s="54"/>
      <c r="D298" s="54"/>
      <c r="E298" s="60"/>
      <c r="F298" s="8"/>
      <c r="G298" s="13"/>
      <c r="H298" s="61"/>
      <c r="I298" s="13"/>
      <c r="J298" s="13"/>
      <c r="K298" s="13"/>
      <c r="L298" s="13"/>
      <c r="M298" s="13"/>
      <c r="N298" s="13"/>
      <c r="O298" s="8"/>
      <c r="P298" s="8"/>
    </row>
    <row r="299" spans="1:18" s="15" customFormat="1">
      <c r="A299" s="8"/>
      <c r="B299" s="54"/>
      <c r="C299" s="54"/>
      <c r="D299" s="54"/>
      <c r="E299" s="60"/>
      <c r="F299" s="8"/>
      <c r="G299" s="13"/>
      <c r="H299" s="61"/>
      <c r="I299" s="13"/>
      <c r="J299" s="13"/>
      <c r="K299" s="13"/>
      <c r="L299" s="13"/>
      <c r="M299" s="13"/>
      <c r="N299" s="13"/>
      <c r="O299" s="8"/>
      <c r="P299" s="8"/>
    </row>
    <row r="300" spans="1:18" s="15" customFormat="1">
      <c r="A300" s="8"/>
      <c r="B300" s="54"/>
      <c r="C300" s="54"/>
      <c r="D300" s="54"/>
      <c r="E300" s="60"/>
      <c r="F300" s="8"/>
      <c r="G300" s="13"/>
      <c r="H300" s="61"/>
      <c r="I300" s="13"/>
      <c r="J300" s="13"/>
      <c r="K300" s="13"/>
      <c r="L300" s="13"/>
      <c r="M300" s="13"/>
      <c r="N300" s="13"/>
      <c r="O300" s="8"/>
      <c r="P300" s="8"/>
    </row>
    <row r="301" spans="1:18" s="14" customFormat="1">
      <c r="A301" s="8"/>
      <c r="B301" s="54"/>
      <c r="C301" s="54"/>
      <c r="D301" s="54"/>
      <c r="E301" s="60"/>
      <c r="F301" s="8"/>
      <c r="G301" s="13"/>
      <c r="H301" s="61"/>
      <c r="I301" s="13"/>
      <c r="J301" s="13"/>
      <c r="K301" s="13"/>
      <c r="L301" s="13"/>
      <c r="M301" s="13"/>
      <c r="N301" s="13"/>
      <c r="O301" s="8"/>
      <c r="P301" s="8"/>
      <c r="R301" s="15"/>
    </row>
    <row r="302" spans="1:18" s="14" customFormat="1">
      <c r="A302" s="8"/>
      <c r="B302" s="54"/>
      <c r="C302" s="54"/>
      <c r="D302" s="54"/>
      <c r="E302" s="60"/>
      <c r="F302" s="8"/>
      <c r="G302" s="13"/>
      <c r="H302" s="61"/>
      <c r="I302" s="13"/>
      <c r="J302" s="13"/>
      <c r="K302" s="13"/>
      <c r="L302" s="13"/>
      <c r="M302" s="13"/>
      <c r="N302" s="13"/>
      <c r="O302" s="8"/>
      <c r="P302" s="8"/>
      <c r="R302" s="15"/>
    </row>
    <row r="303" spans="1:18" s="14" customFormat="1">
      <c r="A303" s="8"/>
      <c r="B303" s="54"/>
      <c r="C303" s="54"/>
      <c r="D303" s="54"/>
      <c r="E303" s="60"/>
      <c r="F303" s="8"/>
      <c r="G303" s="13"/>
      <c r="H303" s="61"/>
      <c r="I303" s="13"/>
      <c r="J303" s="13"/>
      <c r="K303" s="13"/>
      <c r="L303" s="13"/>
      <c r="M303" s="13"/>
      <c r="N303" s="13"/>
      <c r="O303" s="8"/>
      <c r="P303" s="8"/>
      <c r="R303" s="15"/>
    </row>
    <row r="304" spans="1:18" s="14" customFormat="1">
      <c r="A304" s="8"/>
      <c r="B304" s="54"/>
      <c r="C304" s="54"/>
      <c r="D304" s="54"/>
      <c r="E304" s="60"/>
      <c r="F304" s="8"/>
      <c r="G304" s="13"/>
      <c r="H304" s="61"/>
      <c r="I304" s="13"/>
      <c r="J304" s="13"/>
      <c r="K304" s="13"/>
      <c r="L304" s="13"/>
      <c r="M304" s="13"/>
      <c r="N304" s="13"/>
      <c r="O304" s="8"/>
      <c r="P304" s="8"/>
    </row>
    <row r="305" spans="1:16" s="14" customFormat="1">
      <c r="A305" s="8"/>
      <c r="B305" s="54"/>
      <c r="C305" s="54"/>
      <c r="D305" s="54"/>
      <c r="E305" s="60"/>
      <c r="F305" s="8"/>
      <c r="G305" s="13"/>
      <c r="H305" s="61"/>
      <c r="I305" s="13"/>
      <c r="J305" s="13"/>
      <c r="K305" s="13"/>
      <c r="L305" s="13"/>
      <c r="M305" s="13"/>
      <c r="N305" s="13"/>
      <c r="O305" s="8"/>
      <c r="P305" s="8"/>
    </row>
    <row r="306" spans="1:16" s="14" customFormat="1">
      <c r="A306" s="8"/>
      <c r="B306" s="54"/>
      <c r="C306" s="54"/>
      <c r="D306" s="54"/>
      <c r="E306" s="60"/>
      <c r="F306" s="8"/>
      <c r="G306" s="13"/>
      <c r="H306" s="61"/>
      <c r="I306" s="13"/>
      <c r="J306" s="13"/>
      <c r="K306" s="13"/>
      <c r="L306" s="13"/>
      <c r="M306" s="13"/>
      <c r="N306" s="13"/>
      <c r="O306" s="8"/>
      <c r="P306" s="8"/>
    </row>
    <row r="307" spans="1:16" s="14" customFormat="1">
      <c r="A307" s="8"/>
      <c r="B307" s="54"/>
      <c r="C307" s="54"/>
      <c r="D307" s="54"/>
      <c r="E307" s="60"/>
      <c r="F307" s="8"/>
      <c r="G307" s="13"/>
      <c r="H307" s="61"/>
      <c r="I307" s="13"/>
      <c r="J307" s="13"/>
      <c r="K307" s="13"/>
      <c r="L307" s="13"/>
      <c r="M307" s="13"/>
      <c r="N307" s="13"/>
      <c r="O307" s="8"/>
      <c r="P307" s="8"/>
    </row>
    <row r="308" spans="1:16" s="14" customFormat="1">
      <c r="A308" s="8"/>
      <c r="B308" s="54"/>
      <c r="C308" s="54"/>
      <c r="D308" s="54"/>
      <c r="E308" s="60"/>
      <c r="F308" s="8"/>
      <c r="G308" s="13"/>
      <c r="H308" s="61"/>
      <c r="I308" s="13"/>
      <c r="J308" s="13"/>
      <c r="K308" s="13"/>
      <c r="L308" s="13"/>
      <c r="M308" s="13"/>
      <c r="N308" s="13"/>
      <c r="O308" s="8"/>
      <c r="P308" s="8"/>
    </row>
    <row r="309" spans="1:16" s="14" customFormat="1">
      <c r="A309" s="8"/>
      <c r="B309" s="54"/>
      <c r="C309" s="54"/>
      <c r="D309" s="54"/>
      <c r="E309" s="60"/>
      <c r="F309" s="8"/>
      <c r="G309" s="13"/>
      <c r="H309" s="61"/>
      <c r="I309" s="13"/>
      <c r="J309" s="13"/>
      <c r="K309" s="13"/>
      <c r="L309" s="13"/>
      <c r="M309" s="13"/>
      <c r="N309" s="13"/>
      <c r="O309" s="8"/>
      <c r="P309" s="8"/>
    </row>
    <row r="310" spans="1:16" s="14" customFormat="1">
      <c r="A310" s="8"/>
      <c r="B310" s="54"/>
      <c r="C310" s="54"/>
      <c r="D310" s="54"/>
      <c r="E310" s="60"/>
      <c r="F310" s="8"/>
      <c r="G310" s="13"/>
      <c r="H310" s="61"/>
      <c r="I310" s="13"/>
      <c r="J310" s="13"/>
      <c r="K310" s="13"/>
      <c r="L310" s="13"/>
      <c r="M310" s="13"/>
      <c r="N310" s="13"/>
      <c r="O310" s="8"/>
      <c r="P310" s="8"/>
    </row>
    <row r="311" spans="1:16" s="14" customFormat="1">
      <c r="A311" s="8"/>
      <c r="B311" s="54"/>
      <c r="C311" s="54"/>
      <c r="D311" s="54"/>
      <c r="E311" s="60"/>
      <c r="F311" s="8"/>
      <c r="G311" s="13"/>
      <c r="H311" s="61"/>
      <c r="I311" s="13"/>
      <c r="J311" s="13"/>
      <c r="K311" s="13"/>
      <c r="L311" s="13"/>
      <c r="M311" s="13"/>
      <c r="N311" s="13"/>
      <c r="O311" s="8"/>
      <c r="P311" s="8"/>
    </row>
    <row r="312" spans="1:16" s="14" customFormat="1">
      <c r="A312" s="8"/>
      <c r="B312" s="54"/>
      <c r="C312" s="54"/>
      <c r="D312" s="54"/>
      <c r="E312" s="60"/>
      <c r="F312" s="8"/>
      <c r="G312" s="13"/>
      <c r="H312" s="61"/>
      <c r="I312" s="13"/>
      <c r="J312" s="13"/>
      <c r="K312" s="13"/>
      <c r="L312" s="13"/>
      <c r="M312" s="13"/>
      <c r="N312" s="13"/>
      <c r="O312" s="8"/>
      <c r="P312" s="8"/>
    </row>
    <row r="313" spans="1:16" s="14" customFormat="1">
      <c r="A313" s="8"/>
      <c r="B313" s="54"/>
      <c r="C313" s="54"/>
      <c r="D313" s="54"/>
      <c r="E313" s="60"/>
      <c r="F313" s="8"/>
      <c r="G313" s="13"/>
      <c r="H313" s="61"/>
      <c r="I313" s="13"/>
      <c r="J313" s="13"/>
      <c r="K313" s="13"/>
      <c r="L313" s="13"/>
      <c r="M313" s="13"/>
      <c r="N313" s="13"/>
      <c r="O313" s="8"/>
      <c r="P313" s="8"/>
    </row>
    <row r="314" spans="1:16" s="14" customFormat="1">
      <c r="A314" s="8"/>
      <c r="B314" s="54"/>
      <c r="C314" s="54"/>
      <c r="D314" s="54"/>
      <c r="E314" s="60"/>
      <c r="F314" s="8"/>
      <c r="G314" s="13"/>
      <c r="H314" s="61"/>
      <c r="I314" s="13"/>
      <c r="J314" s="13"/>
      <c r="K314" s="13"/>
      <c r="L314" s="13"/>
      <c r="M314" s="13"/>
      <c r="N314" s="13"/>
      <c r="O314" s="8"/>
      <c r="P314" s="8"/>
    </row>
    <row r="315" spans="1:16" s="14" customFormat="1">
      <c r="A315" s="8"/>
      <c r="B315" s="54"/>
      <c r="C315" s="54"/>
      <c r="D315" s="54"/>
      <c r="E315" s="60"/>
      <c r="F315" s="8"/>
      <c r="G315" s="13"/>
      <c r="H315" s="61"/>
      <c r="I315" s="13"/>
      <c r="J315" s="13"/>
      <c r="K315" s="13"/>
      <c r="L315" s="13"/>
      <c r="M315" s="13"/>
      <c r="N315" s="13"/>
      <c r="O315" s="8"/>
      <c r="P315" s="8"/>
    </row>
    <row r="316" spans="1:16" s="14" customFormat="1">
      <c r="A316" s="8"/>
      <c r="B316" s="54"/>
      <c r="C316" s="54"/>
      <c r="D316" s="54"/>
      <c r="E316" s="60"/>
      <c r="F316" s="8"/>
      <c r="G316" s="13"/>
      <c r="H316" s="61"/>
      <c r="I316" s="13"/>
      <c r="J316" s="13"/>
      <c r="K316" s="13"/>
      <c r="L316" s="13"/>
      <c r="M316" s="13"/>
      <c r="N316" s="13"/>
      <c r="O316" s="8"/>
      <c r="P316" s="8"/>
    </row>
    <row r="317" spans="1:16" s="14" customFormat="1">
      <c r="A317" s="8"/>
      <c r="B317" s="54"/>
      <c r="C317" s="54"/>
      <c r="D317" s="54"/>
      <c r="E317" s="60"/>
      <c r="F317" s="8"/>
      <c r="G317" s="13"/>
      <c r="H317" s="61"/>
      <c r="I317" s="13"/>
      <c r="J317" s="13"/>
      <c r="K317" s="13"/>
      <c r="L317" s="13"/>
      <c r="M317" s="13"/>
      <c r="N317" s="13"/>
      <c r="O317" s="8"/>
      <c r="P317" s="8"/>
    </row>
    <row r="318" spans="1:16" s="14" customFormat="1">
      <c r="A318" s="8"/>
      <c r="B318" s="54"/>
      <c r="C318" s="54"/>
      <c r="D318" s="54"/>
      <c r="E318" s="60"/>
      <c r="F318" s="8"/>
      <c r="G318" s="13"/>
      <c r="H318" s="61"/>
      <c r="I318" s="13"/>
      <c r="J318" s="13"/>
      <c r="K318" s="13"/>
      <c r="L318" s="13"/>
      <c r="M318" s="13"/>
      <c r="N318" s="13"/>
      <c r="O318" s="8"/>
      <c r="P318" s="8"/>
    </row>
    <row r="319" spans="1:16" s="14" customFormat="1">
      <c r="A319" s="8"/>
      <c r="B319" s="54"/>
      <c r="C319" s="54"/>
      <c r="D319" s="54"/>
      <c r="E319" s="60"/>
      <c r="F319" s="8"/>
      <c r="G319" s="13"/>
      <c r="H319" s="61"/>
      <c r="I319" s="13"/>
      <c r="J319" s="13"/>
      <c r="K319" s="13"/>
      <c r="L319" s="13"/>
      <c r="M319" s="13"/>
      <c r="N319" s="13"/>
      <c r="O319" s="8"/>
      <c r="P319" s="8"/>
    </row>
    <row r="320" spans="1:16" s="14" customFormat="1">
      <c r="A320" s="8"/>
      <c r="B320" s="54"/>
      <c r="C320" s="54"/>
      <c r="D320" s="54"/>
      <c r="E320" s="60"/>
      <c r="F320" s="8"/>
      <c r="G320" s="13"/>
      <c r="H320" s="61"/>
      <c r="I320" s="13"/>
      <c r="J320" s="13"/>
      <c r="K320" s="13"/>
      <c r="L320" s="13"/>
      <c r="M320" s="13"/>
      <c r="N320" s="13"/>
      <c r="O320" s="8"/>
      <c r="P320" s="8"/>
    </row>
    <row r="321" spans="1:16" s="14" customFormat="1">
      <c r="A321" s="8"/>
      <c r="B321" s="54"/>
      <c r="C321" s="54"/>
      <c r="D321" s="54"/>
      <c r="E321" s="60"/>
      <c r="F321" s="8"/>
      <c r="G321" s="13"/>
      <c r="H321" s="61"/>
      <c r="I321" s="13"/>
      <c r="J321" s="13"/>
      <c r="K321" s="13"/>
      <c r="L321" s="13"/>
      <c r="M321" s="13"/>
      <c r="N321" s="13"/>
      <c r="O321" s="8"/>
      <c r="P321" s="8"/>
    </row>
    <row r="322" spans="1:16" s="14" customFormat="1">
      <c r="A322" s="8"/>
      <c r="B322" s="54"/>
      <c r="C322" s="54"/>
      <c r="D322" s="54"/>
      <c r="E322" s="60"/>
      <c r="F322" s="8"/>
      <c r="G322" s="13"/>
      <c r="H322" s="61"/>
      <c r="I322" s="13"/>
      <c r="J322" s="13"/>
      <c r="K322" s="13"/>
      <c r="L322" s="13"/>
      <c r="M322" s="13"/>
      <c r="N322" s="13"/>
      <c r="O322" s="8"/>
      <c r="P322" s="8"/>
    </row>
    <row r="323" spans="1:16" s="14" customFormat="1">
      <c r="A323" s="8"/>
      <c r="B323" s="54"/>
      <c r="C323" s="54"/>
      <c r="D323" s="54"/>
      <c r="E323" s="60"/>
      <c r="F323" s="8"/>
      <c r="G323" s="13"/>
      <c r="H323" s="61"/>
      <c r="I323" s="13"/>
      <c r="J323" s="13"/>
      <c r="K323" s="13"/>
      <c r="L323" s="13"/>
      <c r="M323" s="13"/>
      <c r="N323" s="13"/>
      <c r="O323" s="8"/>
      <c r="P323" s="8"/>
    </row>
    <row r="324" spans="1:16" s="14" customFormat="1">
      <c r="A324" s="8"/>
      <c r="B324" s="54"/>
      <c r="C324" s="54"/>
      <c r="D324" s="54"/>
      <c r="E324" s="60"/>
      <c r="F324" s="8"/>
      <c r="G324" s="13"/>
      <c r="H324" s="61"/>
      <c r="I324" s="13"/>
      <c r="J324" s="13"/>
      <c r="K324" s="13"/>
      <c r="L324" s="13"/>
      <c r="M324" s="13"/>
      <c r="N324" s="13"/>
      <c r="O324" s="8"/>
      <c r="P324" s="8"/>
    </row>
    <row r="325" spans="1:16" s="14" customFormat="1">
      <c r="A325" s="8"/>
      <c r="B325" s="54"/>
      <c r="C325" s="54"/>
      <c r="D325" s="54"/>
      <c r="E325" s="60"/>
      <c r="F325" s="8"/>
      <c r="G325" s="13"/>
      <c r="H325" s="61"/>
      <c r="I325" s="13"/>
      <c r="J325" s="13"/>
      <c r="K325" s="13"/>
      <c r="L325" s="13"/>
      <c r="M325" s="13"/>
      <c r="N325" s="13"/>
      <c r="O325" s="8"/>
      <c r="P325" s="8"/>
    </row>
    <row r="326" spans="1:16" s="14" customFormat="1">
      <c r="A326" s="8"/>
      <c r="B326" s="54"/>
      <c r="C326" s="54"/>
      <c r="D326" s="54"/>
      <c r="E326" s="60"/>
      <c r="F326" s="8"/>
      <c r="G326" s="13"/>
      <c r="H326" s="61"/>
      <c r="I326" s="13"/>
      <c r="J326" s="13"/>
      <c r="K326" s="13"/>
      <c r="L326" s="13"/>
      <c r="M326" s="13"/>
      <c r="N326" s="13"/>
      <c r="O326" s="8"/>
      <c r="P326" s="8"/>
    </row>
    <row r="327" spans="1:16" s="14" customFormat="1">
      <c r="A327" s="8"/>
      <c r="B327" s="54"/>
      <c r="C327" s="54"/>
      <c r="D327" s="54"/>
      <c r="E327" s="60"/>
      <c r="F327" s="8"/>
      <c r="G327" s="13"/>
      <c r="H327" s="61"/>
      <c r="I327" s="13"/>
      <c r="J327" s="13"/>
      <c r="K327" s="13"/>
      <c r="L327" s="13"/>
      <c r="M327" s="13"/>
      <c r="N327" s="13"/>
      <c r="O327" s="8"/>
      <c r="P327" s="8"/>
    </row>
    <row r="328" spans="1:16" s="14" customFormat="1">
      <c r="A328" s="8"/>
      <c r="B328" s="54"/>
      <c r="C328" s="54"/>
      <c r="D328" s="54"/>
      <c r="E328" s="60"/>
      <c r="F328" s="8"/>
      <c r="G328" s="13"/>
      <c r="H328" s="61"/>
      <c r="I328" s="13"/>
      <c r="J328" s="13"/>
      <c r="K328" s="13"/>
      <c r="L328" s="13"/>
      <c r="M328" s="13"/>
      <c r="N328" s="13"/>
      <c r="O328" s="8"/>
      <c r="P328" s="8"/>
    </row>
    <row r="329" spans="1:16" s="14" customFormat="1">
      <c r="A329" s="8"/>
      <c r="B329" s="54"/>
      <c r="C329" s="54"/>
      <c r="D329" s="54"/>
      <c r="E329" s="60"/>
      <c r="F329" s="8"/>
      <c r="G329" s="13"/>
      <c r="H329" s="61"/>
      <c r="I329" s="13"/>
      <c r="J329" s="13"/>
      <c r="K329" s="13"/>
      <c r="L329" s="13"/>
      <c r="M329" s="13"/>
      <c r="N329" s="13"/>
      <c r="O329" s="8"/>
      <c r="P329" s="8"/>
    </row>
    <row r="330" spans="1:16" s="14" customFormat="1">
      <c r="A330" s="8"/>
      <c r="B330" s="54"/>
      <c r="C330" s="54"/>
      <c r="D330" s="54"/>
      <c r="E330" s="60"/>
      <c r="F330" s="8"/>
      <c r="G330" s="13"/>
      <c r="H330" s="61"/>
      <c r="I330" s="13"/>
      <c r="J330" s="13"/>
      <c r="K330" s="13"/>
      <c r="L330" s="13"/>
      <c r="M330" s="13"/>
      <c r="N330" s="13"/>
      <c r="O330" s="8"/>
      <c r="P330" s="8"/>
    </row>
    <row r="331" spans="1:16" s="14" customFormat="1">
      <c r="A331" s="8"/>
      <c r="B331" s="54"/>
      <c r="C331" s="54"/>
      <c r="D331" s="54"/>
      <c r="E331" s="60"/>
      <c r="F331" s="8"/>
      <c r="G331" s="13"/>
      <c r="H331" s="61"/>
      <c r="I331" s="13"/>
      <c r="J331" s="13"/>
      <c r="K331" s="13"/>
      <c r="L331" s="13"/>
      <c r="M331" s="13"/>
      <c r="N331" s="13"/>
      <c r="O331" s="8"/>
      <c r="P331" s="8"/>
    </row>
    <row r="332" spans="1:16" s="14" customFormat="1">
      <c r="A332" s="8"/>
      <c r="B332" s="54"/>
      <c r="C332" s="54"/>
      <c r="D332" s="54"/>
      <c r="E332" s="60"/>
      <c r="F332" s="8"/>
      <c r="G332" s="13"/>
      <c r="H332" s="61"/>
      <c r="I332" s="13"/>
      <c r="J332" s="13"/>
      <c r="K332" s="13"/>
      <c r="L332" s="13"/>
      <c r="M332" s="13"/>
      <c r="N332" s="13"/>
      <c r="O332" s="8"/>
      <c r="P332" s="8"/>
    </row>
    <row r="333" spans="1:16" s="14" customFormat="1">
      <c r="A333" s="8"/>
      <c r="B333" s="54"/>
      <c r="C333" s="54"/>
      <c r="D333" s="54"/>
      <c r="E333" s="60"/>
      <c r="F333" s="8"/>
      <c r="G333" s="13"/>
      <c r="H333" s="61"/>
      <c r="I333" s="13"/>
      <c r="J333" s="13"/>
      <c r="K333" s="13"/>
      <c r="L333" s="13"/>
      <c r="M333" s="13"/>
      <c r="N333" s="13"/>
      <c r="O333" s="8"/>
      <c r="P333" s="8"/>
    </row>
    <row r="334" spans="1:16" s="14" customFormat="1">
      <c r="A334" s="8"/>
      <c r="B334" s="54"/>
      <c r="C334" s="54"/>
      <c r="D334" s="54"/>
      <c r="E334" s="60"/>
      <c r="F334" s="8"/>
      <c r="G334" s="13"/>
      <c r="H334" s="61"/>
      <c r="I334" s="13"/>
      <c r="J334" s="13"/>
      <c r="K334" s="13"/>
      <c r="L334" s="13"/>
      <c r="M334" s="13"/>
      <c r="N334" s="13"/>
      <c r="O334" s="8"/>
      <c r="P334" s="8"/>
    </row>
    <row r="335" spans="1:16" s="14" customFormat="1">
      <c r="A335" s="8"/>
      <c r="B335" s="54"/>
      <c r="C335" s="54"/>
      <c r="D335" s="54"/>
      <c r="E335" s="60"/>
      <c r="F335" s="8"/>
      <c r="G335" s="13"/>
      <c r="H335" s="61"/>
      <c r="I335" s="13"/>
      <c r="J335" s="13"/>
      <c r="K335" s="13"/>
      <c r="L335" s="13"/>
      <c r="M335" s="13"/>
      <c r="N335" s="13"/>
      <c r="O335" s="8"/>
      <c r="P335" s="8"/>
    </row>
    <row r="336" spans="1:16" s="14" customFormat="1">
      <c r="A336" s="8"/>
      <c r="B336" s="54"/>
      <c r="C336" s="54"/>
      <c r="D336" s="54"/>
      <c r="E336" s="60"/>
      <c r="F336" s="8"/>
      <c r="G336" s="13"/>
      <c r="H336" s="61"/>
      <c r="I336" s="13"/>
      <c r="J336" s="13"/>
      <c r="K336" s="13"/>
      <c r="L336" s="13"/>
      <c r="M336" s="13"/>
      <c r="N336" s="13"/>
      <c r="O336" s="8"/>
      <c r="P336" s="8"/>
    </row>
    <row r="337" spans="1:16" s="14" customFormat="1">
      <c r="A337" s="8"/>
      <c r="B337" s="54"/>
      <c r="C337" s="54"/>
      <c r="D337" s="54"/>
      <c r="E337" s="60"/>
      <c r="F337" s="8"/>
      <c r="G337" s="13"/>
      <c r="H337" s="61"/>
      <c r="I337" s="13"/>
      <c r="J337" s="13"/>
      <c r="K337" s="13"/>
      <c r="L337" s="13"/>
      <c r="M337" s="13"/>
      <c r="N337" s="13"/>
      <c r="O337" s="8"/>
      <c r="P337" s="8"/>
    </row>
    <row r="338" spans="1:16" s="14" customFormat="1">
      <c r="A338" s="8"/>
      <c r="B338" s="54"/>
      <c r="C338" s="54"/>
      <c r="D338" s="54"/>
      <c r="E338" s="60"/>
      <c r="F338" s="8"/>
      <c r="G338" s="13"/>
      <c r="H338" s="61"/>
      <c r="I338" s="13"/>
      <c r="J338" s="13"/>
      <c r="K338" s="13"/>
      <c r="L338" s="13"/>
      <c r="M338" s="13"/>
      <c r="N338" s="13"/>
      <c r="O338" s="8"/>
      <c r="P338" s="8"/>
    </row>
    <row r="339" spans="1:16" s="14" customFormat="1">
      <c r="A339" s="8"/>
      <c r="B339" s="54"/>
      <c r="C339" s="54"/>
      <c r="D339" s="54"/>
      <c r="E339" s="60"/>
      <c r="F339" s="8"/>
      <c r="G339" s="13"/>
      <c r="H339" s="61"/>
      <c r="I339" s="13"/>
      <c r="J339" s="13"/>
      <c r="K339" s="13"/>
      <c r="L339" s="13"/>
      <c r="M339" s="13"/>
      <c r="N339" s="13"/>
      <c r="O339" s="8"/>
      <c r="P339" s="8"/>
    </row>
    <row r="340" spans="1:16" s="14" customFormat="1">
      <c r="A340" s="8"/>
      <c r="B340" s="54"/>
      <c r="C340" s="54"/>
      <c r="D340" s="54"/>
      <c r="E340" s="60"/>
      <c r="F340" s="8"/>
      <c r="G340" s="13"/>
      <c r="H340" s="61"/>
      <c r="I340" s="13"/>
      <c r="J340" s="13"/>
      <c r="K340" s="13"/>
      <c r="L340" s="13"/>
      <c r="M340" s="13"/>
      <c r="N340" s="13"/>
      <c r="O340" s="8"/>
      <c r="P340" s="8"/>
    </row>
    <row r="341" spans="1:16" s="14" customFormat="1">
      <c r="A341" s="8"/>
      <c r="B341" s="54"/>
      <c r="C341" s="54"/>
      <c r="D341" s="54"/>
      <c r="E341" s="60"/>
      <c r="F341" s="8"/>
      <c r="G341" s="13"/>
      <c r="H341" s="61"/>
      <c r="I341" s="13"/>
      <c r="J341" s="13"/>
      <c r="K341" s="13"/>
      <c r="L341" s="13"/>
      <c r="M341" s="13"/>
      <c r="N341" s="13"/>
      <c r="O341" s="8"/>
      <c r="P341" s="8"/>
    </row>
    <row r="342" spans="1:16" s="14" customFormat="1">
      <c r="A342" s="8"/>
      <c r="B342" s="54"/>
      <c r="C342" s="54"/>
      <c r="D342" s="54"/>
      <c r="E342" s="60"/>
      <c r="F342" s="8"/>
      <c r="G342" s="13"/>
      <c r="H342" s="61"/>
      <c r="I342" s="13"/>
      <c r="J342" s="13"/>
      <c r="K342" s="13"/>
      <c r="L342" s="13"/>
      <c r="M342" s="13"/>
      <c r="N342" s="13"/>
      <c r="O342" s="8"/>
      <c r="P342" s="8"/>
    </row>
    <row r="343" spans="1:16" s="14" customFormat="1">
      <c r="A343" s="8"/>
      <c r="B343" s="54"/>
      <c r="C343" s="54"/>
      <c r="D343" s="54"/>
      <c r="E343" s="60"/>
      <c r="F343" s="8"/>
      <c r="G343" s="13"/>
      <c r="H343" s="61"/>
      <c r="I343" s="13"/>
      <c r="J343" s="13"/>
      <c r="K343" s="13"/>
      <c r="L343" s="13"/>
      <c r="M343" s="13"/>
      <c r="N343" s="13"/>
      <c r="O343" s="8"/>
      <c r="P343" s="8"/>
    </row>
    <row r="344" spans="1:16" s="14" customFormat="1">
      <c r="A344" s="8"/>
      <c r="B344" s="54"/>
      <c r="C344" s="54"/>
      <c r="D344" s="54"/>
      <c r="E344" s="60"/>
      <c r="F344" s="8"/>
      <c r="G344" s="13"/>
      <c r="H344" s="61"/>
      <c r="I344" s="13"/>
      <c r="J344" s="13"/>
      <c r="K344" s="13"/>
      <c r="L344" s="13"/>
      <c r="M344" s="13"/>
      <c r="N344" s="13"/>
      <c r="O344" s="8"/>
      <c r="P344" s="8"/>
    </row>
    <row r="345" spans="1:16" s="14" customFormat="1">
      <c r="A345" s="8"/>
      <c r="B345" s="54"/>
      <c r="C345" s="54"/>
      <c r="D345" s="54"/>
      <c r="E345" s="60"/>
      <c r="F345" s="8"/>
      <c r="G345" s="13"/>
      <c r="H345" s="61"/>
      <c r="I345" s="13"/>
      <c r="J345" s="13"/>
      <c r="K345" s="13"/>
      <c r="L345" s="13"/>
      <c r="M345" s="13"/>
      <c r="N345" s="13"/>
      <c r="O345" s="8"/>
      <c r="P345" s="8"/>
    </row>
    <row r="346" spans="1:16" s="14" customFormat="1">
      <c r="A346" s="8"/>
      <c r="B346" s="54"/>
      <c r="C346" s="54"/>
      <c r="D346" s="54"/>
      <c r="E346" s="60"/>
      <c r="F346" s="8"/>
      <c r="G346" s="13"/>
      <c r="H346" s="61"/>
      <c r="I346" s="13"/>
      <c r="J346" s="13"/>
      <c r="K346" s="13"/>
      <c r="L346" s="13"/>
      <c r="M346" s="13"/>
      <c r="N346" s="13"/>
      <c r="O346" s="8"/>
      <c r="P346" s="8"/>
    </row>
    <row r="347" spans="1:16" s="14" customFormat="1">
      <c r="A347" s="8"/>
      <c r="B347" s="54"/>
      <c r="C347" s="54"/>
      <c r="D347" s="54"/>
      <c r="E347" s="60"/>
      <c r="F347" s="8"/>
      <c r="G347" s="13"/>
      <c r="H347" s="61"/>
      <c r="I347" s="13"/>
      <c r="J347" s="13"/>
      <c r="K347" s="13"/>
      <c r="L347" s="13"/>
      <c r="M347" s="13"/>
      <c r="N347" s="13"/>
      <c r="O347" s="8"/>
      <c r="P347" s="8"/>
    </row>
    <row r="348" spans="1:16" s="14" customFormat="1">
      <c r="A348" s="8"/>
      <c r="B348" s="54"/>
      <c r="C348" s="54"/>
      <c r="D348" s="54"/>
      <c r="E348" s="60"/>
      <c r="F348" s="8"/>
      <c r="G348" s="13"/>
      <c r="H348" s="61"/>
      <c r="I348" s="13"/>
      <c r="J348" s="13"/>
      <c r="K348" s="13"/>
      <c r="L348" s="13"/>
      <c r="M348" s="13"/>
      <c r="N348" s="13"/>
      <c r="O348" s="8"/>
      <c r="P348" s="8"/>
    </row>
    <row r="349" spans="1:16" s="14" customFormat="1">
      <c r="A349" s="8"/>
      <c r="B349" s="54"/>
      <c r="C349" s="54"/>
      <c r="D349" s="54"/>
      <c r="E349" s="60"/>
      <c r="F349" s="8"/>
      <c r="G349" s="13"/>
      <c r="H349" s="61"/>
      <c r="I349" s="13"/>
      <c r="J349" s="13"/>
      <c r="K349" s="13"/>
      <c r="L349" s="13"/>
      <c r="M349" s="13"/>
      <c r="N349" s="13"/>
      <c r="O349" s="8"/>
      <c r="P349" s="8"/>
    </row>
    <row r="350" spans="1:16" s="14" customFormat="1">
      <c r="A350" s="8"/>
      <c r="B350" s="54"/>
      <c r="C350" s="54"/>
      <c r="D350" s="54"/>
      <c r="E350" s="60"/>
      <c r="F350" s="8"/>
      <c r="G350" s="13"/>
      <c r="H350" s="61"/>
      <c r="I350" s="13"/>
      <c r="J350" s="13"/>
      <c r="K350" s="13"/>
      <c r="L350" s="13"/>
      <c r="M350" s="13"/>
      <c r="N350" s="13"/>
      <c r="O350" s="8"/>
      <c r="P350" s="8"/>
    </row>
    <row r="351" spans="1:16" s="14" customFormat="1">
      <c r="A351" s="8"/>
      <c r="B351" s="54"/>
      <c r="C351" s="54"/>
      <c r="D351" s="54"/>
      <c r="E351" s="60"/>
      <c r="F351" s="8"/>
      <c r="G351" s="13"/>
      <c r="H351" s="61"/>
      <c r="I351" s="13"/>
      <c r="J351" s="13"/>
      <c r="K351" s="13"/>
      <c r="L351" s="13"/>
      <c r="M351" s="13"/>
      <c r="N351" s="13"/>
      <c r="O351" s="8"/>
      <c r="P351" s="8"/>
    </row>
    <row r="352" spans="1:16" s="14" customFormat="1">
      <c r="A352" s="8"/>
      <c r="B352" s="54"/>
      <c r="C352" s="54"/>
      <c r="D352" s="54"/>
      <c r="E352" s="60"/>
      <c r="F352" s="8"/>
      <c r="G352" s="13"/>
      <c r="H352" s="61"/>
      <c r="I352" s="13"/>
      <c r="J352" s="13"/>
      <c r="K352" s="13"/>
      <c r="L352" s="13"/>
      <c r="M352" s="13"/>
      <c r="N352" s="13"/>
      <c r="O352" s="8"/>
      <c r="P352" s="8"/>
    </row>
    <row r="353" spans="1:18" s="14" customFormat="1">
      <c r="A353" s="8"/>
      <c r="B353" s="54"/>
      <c r="C353" s="54"/>
      <c r="D353" s="54"/>
      <c r="E353" s="60"/>
      <c r="F353" s="8"/>
      <c r="G353" s="13"/>
      <c r="H353" s="61"/>
      <c r="I353" s="13"/>
      <c r="J353" s="13"/>
      <c r="K353" s="13"/>
      <c r="L353" s="13"/>
      <c r="M353" s="13"/>
      <c r="N353" s="13"/>
      <c r="O353" s="8"/>
      <c r="P353" s="8"/>
    </row>
    <row r="354" spans="1:18" s="14" customFormat="1">
      <c r="A354" s="8"/>
      <c r="B354" s="54"/>
      <c r="C354" s="54"/>
      <c r="D354" s="54"/>
      <c r="E354" s="60"/>
      <c r="F354" s="8"/>
      <c r="G354" s="13"/>
      <c r="H354" s="61"/>
      <c r="I354" s="13"/>
      <c r="J354" s="13"/>
      <c r="K354" s="13"/>
      <c r="L354" s="13"/>
      <c r="M354" s="13"/>
      <c r="N354" s="13"/>
      <c r="O354" s="8"/>
      <c r="P354" s="8"/>
    </row>
    <row r="355" spans="1:18" s="14" customFormat="1">
      <c r="A355" s="8"/>
      <c r="B355" s="54"/>
      <c r="C355" s="54"/>
      <c r="D355" s="54"/>
      <c r="E355" s="60"/>
      <c r="F355" s="8"/>
      <c r="G355" s="13"/>
      <c r="H355" s="61"/>
      <c r="I355" s="13"/>
      <c r="J355" s="13"/>
      <c r="K355" s="13"/>
      <c r="L355" s="13"/>
      <c r="M355" s="13"/>
      <c r="N355" s="13"/>
      <c r="O355" s="8"/>
      <c r="P355" s="8"/>
    </row>
    <row r="356" spans="1:18" s="14" customFormat="1">
      <c r="A356" s="8"/>
      <c r="B356" s="54"/>
      <c r="C356" s="54"/>
      <c r="D356" s="54"/>
      <c r="E356" s="60"/>
      <c r="F356" s="8"/>
      <c r="G356" s="13"/>
      <c r="H356" s="61"/>
      <c r="I356" s="13"/>
      <c r="J356" s="13"/>
      <c r="K356" s="13"/>
      <c r="L356" s="13"/>
      <c r="M356" s="13"/>
      <c r="N356" s="13"/>
      <c r="O356" s="8"/>
      <c r="P356" s="8"/>
    </row>
    <row r="357" spans="1:18" s="15" customFormat="1">
      <c r="A357" s="8"/>
      <c r="B357" s="54"/>
      <c r="C357" s="54"/>
      <c r="D357" s="54"/>
      <c r="E357" s="60"/>
      <c r="F357" s="8"/>
      <c r="G357" s="13"/>
      <c r="H357" s="61"/>
      <c r="I357" s="13"/>
      <c r="J357" s="13"/>
      <c r="K357" s="13"/>
      <c r="L357" s="13"/>
      <c r="M357" s="13"/>
      <c r="N357" s="13"/>
      <c r="O357" s="8"/>
      <c r="P357" s="8"/>
      <c r="R357" s="14"/>
    </row>
    <row r="358" spans="1:18" s="15" customFormat="1">
      <c r="A358" s="8"/>
      <c r="B358" s="54"/>
      <c r="C358" s="54"/>
      <c r="D358" s="54"/>
      <c r="E358" s="60"/>
      <c r="F358" s="8"/>
      <c r="G358" s="13"/>
      <c r="H358" s="61"/>
      <c r="I358" s="13"/>
      <c r="J358" s="13"/>
      <c r="K358" s="13"/>
      <c r="L358" s="13"/>
      <c r="M358" s="13"/>
      <c r="N358" s="13"/>
      <c r="O358" s="8"/>
      <c r="P358" s="8"/>
      <c r="R358" s="14"/>
    </row>
    <row r="359" spans="1:18" s="15" customFormat="1">
      <c r="A359" s="8"/>
      <c r="B359" s="54"/>
      <c r="C359" s="54"/>
      <c r="D359" s="54"/>
      <c r="E359" s="60"/>
      <c r="F359" s="8"/>
      <c r="G359" s="13"/>
      <c r="H359" s="61"/>
      <c r="I359" s="13"/>
      <c r="J359" s="13"/>
      <c r="K359" s="13"/>
      <c r="L359" s="13"/>
      <c r="M359" s="13"/>
      <c r="N359" s="13"/>
      <c r="O359" s="8"/>
      <c r="P359" s="8"/>
      <c r="R359" s="14"/>
    </row>
    <row r="360" spans="1:18" s="15" customFormat="1">
      <c r="A360" s="8"/>
      <c r="B360" s="54"/>
      <c r="C360" s="54"/>
      <c r="D360" s="54"/>
      <c r="E360" s="60"/>
      <c r="F360" s="8"/>
      <c r="G360" s="13"/>
      <c r="H360" s="61"/>
      <c r="I360" s="13"/>
      <c r="J360" s="13"/>
      <c r="K360" s="13"/>
      <c r="L360" s="13"/>
      <c r="M360" s="13"/>
      <c r="N360" s="13"/>
      <c r="O360" s="8"/>
      <c r="P360" s="8"/>
    </row>
    <row r="361" spans="1:18" s="15" customFormat="1">
      <c r="A361" s="8"/>
      <c r="B361" s="54"/>
      <c r="C361" s="54"/>
      <c r="D361" s="54"/>
      <c r="E361" s="60"/>
      <c r="F361" s="8"/>
      <c r="G361" s="13"/>
      <c r="H361" s="61"/>
      <c r="I361" s="13"/>
      <c r="J361" s="13"/>
      <c r="K361" s="13"/>
      <c r="L361" s="13"/>
      <c r="M361" s="13"/>
      <c r="N361" s="13"/>
      <c r="O361" s="8"/>
      <c r="P361" s="8"/>
    </row>
    <row r="362" spans="1:18" s="15" customFormat="1">
      <c r="A362" s="8"/>
      <c r="B362" s="54"/>
      <c r="C362" s="54"/>
      <c r="D362" s="54"/>
      <c r="E362" s="60"/>
      <c r="F362" s="8"/>
      <c r="G362" s="13"/>
      <c r="H362" s="61"/>
      <c r="I362" s="13"/>
      <c r="J362" s="13"/>
      <c r="K362" s="13"/>
      <c r="L362" s="13"/>
      <c r="M362" s="13"/>
      <c r="N362" s="13"/>
      <c r="O362" s="8"/>
      <c r="P362" s="8"/>
    </row>
    <row r="363" spans="1:18" s="14" customFormat="1">
      <c r="A363" s="8"/>
      <c r="B363" s="54"/>
      <c r="C363" s="54"/>
      <c r="D363" s="54"/>
      <c r="E363" s="60"/>
      <c r="F363" s="8"/>
      <c r="G363" s="13"/>
      <c r="H363" s="61"/>
      <c r="I363" s="13"/>
      <c r="J363" s="13"/>
      <c r="K363" s="13"/>
      <c r="L363" s="13"/>
      <c r="M363" s="13"/>
      <c r="N363" s="13"/>
      <c r="O363" s="8"/>
      <c r="P363" s="8"/>
      <c r="R363" s="15"/>
    </row>
    <row r="364" spans="1:18" s="14" customFormat="1">
      <c r="A364" s="8"/>
      <c r="B364" s="54"/>
      <c r="C364" s="54"/>
      <c r="D364" s="54"/>
      <c r="E364" s="60"/>
      <c r="F364" s="8"/>
      <c r="G364" s="13"/>
      <c r="H364" s="61"/>
      <c r="I364" s="13"/>
      <c r="J364" s="13"/>
      <c r="K364" s="13"/>
      <c r="L364" s="13"/>
      <c r="M364" s="13"/>
      <c r="N364" s="13"/>
      <c r="O364" s="8"/>
      <c r="P364" s="8"/>
      <c r="R364" s="15"/>
    </row>
    <row r="365" spans="1:18" s="14" customFormat="1">
      <c r="A365" s="8"/>
      <c r="B365" s="54"/>
      <c r="C365" s="54"/>
      <c r="D365" s="54"/>
      <c r="E365" s="60"/>
      <c r="F365" s="8"/>
      <c r="G365" s="13"/>
      <c r="H365" s="61"/>
      <c r="I365" s="13"/>
      <c r="J365" s="13"/>
      <c r="K365" s="13"/>
      <c r="L365" s="13"/>
      <c r="M365" s="13"/>
      <c r="N365" s="13"/>
      <c r="O365" s="8"/>
      <c r="P365" s="8"/>
      <c r="R365" s="15"/>
    </row>
    <row r="366" spans="1:18" s="14" customFormat="1">
      <c r="A366" s="8"/>
      <c r="B366" s="54"/>
      <c r="C366" s="54"/>
      <c r="D366" s="54"/>
      <c r="E366" s="60"/>
      <c r="F366" s="8"/>
      <c r="G366" s="13"/>
      <c r="H366" s="61"/>
      <c r="I366" s="13"/>
      <c r="J366" s="13"/>
      <c r="K366" s="13"/>
      <c r="L366" s="13"/>
      <c r="M366" s="13"/>
      <c r="N366" s="13"/>
      <c r="O366" s="8"/>
      <c r="P366" s="8"/>
    </row>
    <row r="367" spans="1:18" s="14" customFormat="1">
      <c r="A367" s="8"/>
      <c r="B367" s="54"/>
      <c r="C367" s="54"/>
      <c r="D367" s="54"/>
      <c r="E367" s="60"/>
      <c r="F367" s="8"/>
      <c r="G367" s="13"/>
      <c r="H367" s="61"/>
      <c r="I367" s="13"/>
      <c r="J367" s="13"/>
      <c r="K367" s="13"/>
      <c r="L367" s="13"/>
      <c r="M367" s="13"/>
      <c r="N367" s="13"/>
      <c r="O367" s="8"/>
      <c r="P367" s="8"/>
    </row>
    <row r="368" spans="1:18" s="14" customFormat="1">
      <c r="A368" s="8"/>
      <c r="B368" s="54"/>
      <c r="C368" s="54"/>
      <c r="D368" s="54"/>
      <c r="E368" s="60"/>
      <c r="F368" s="8"/>
      <c r="G368" s="13"/>
      <c r="H368" s="61"/>
      <c r="I368" s="13"/>
      <c r="J368" s="13"/>
      <c r="K368" s="13"/>
      <c r="L368" s="13"/>
      <c r="M368" s="13"/>
      <c r="N368" s="13"/>
      <c r="O368" s="8"/>
      <c r="P368" s="8"/>
    </row>
    <row r="369" spans="1:18" s="14" customFormat="1">
      <c r="A369" s="8"/>
      <c r="B369" s="54"/>
      <c r="C369" s="54"/>
      <c r="D369" s="54"/>
      <c r="E369" s="60"/>
      <c r="F369" s="8"/>
      <c r="G369" s="13"/>
      <c r="H369" s="61"/>
      <c r="I369" s="13"/>
      <c r="J369" s="13"/>
      <c r="K369" s="13"/>
      <c r="L369" s="13"/>
      <c r="M369" s="13"/>
      <c r="N369" s="13"/>
      <c r="O369" s="8"/>
      <c r="P369" s="8"/>
    </row>
    <row r="370" spans="1:18" s="14" customFormat="1">
      <c r="A370" s="8"/>
      <c r="B370" s="54"/>
      <c r="C370" s="54"/>
      <c r="D370" s="54"/>
      <c r="E370" s="60"/>
      <c r="F370" s="8"/>
      <c r="G370" s="13"/>
      <c r="H370" s="61"/>
      <c r="I370" s="13"/>
      <c r="J370" s="13"/>
      <c r="K370" s="13"/>
      <c r="L370" s="13"/>
      <c r="M370" s="13"/>
      <c r="N370" s="13"/>
      <c r="O370" s="8"/>
      <c r="P370" s="8"/>
    </row>
    <row r="371" spans="1:18" s="14" customFormat="1">
      <c r="A371" s="8"/>
      <c r="B371" s="54"/>
      <c r="C371" s="54"/>
      <c r="D371" s="54"/>
      <c r="E371" s="60"/>
      <c r="F371" s="8"/>
      <c r="G371" s="13"/>
      <c r="H371" s="61"/>
      <c r="I371" s="13"/>
      <c r="J371" s="13"/>
      <c r="K371" s="13"/>
      <c r="L371" s="13"/>
      <c r="M371" s="13"/>
      <c r="N371" s="13"/>
      <c r="O371" s="8"/>
      <c r="P371" s="8"/>
    </row>
    <row r="372" spans="1:18" s="14" customFormat="1">
      <c r="A372" s="8"/>
      <c r="B372" s="54"/>
      <c r="C372" s="54"/>
      <c r="D372" s="54"/>
      <c r="E372" s="60"/>
      <c r="F372" s="8"/>
      <c r="G372" s="13"/>
      <c r="H372" s="61"/>
      <c r="I372" s="13"/>
      <c r="J372" s="13"/>
      <c r="K372" s="13"/>
      <c r="L372" s="13"/>
      <c r="M372" s="13"/>
      <c r="N372" s="13"/>
      <c r="O372" s="8"/>
      <c r="P372" s="8"/>
    </row>
    <row r="373" spans="1:18" s="14" customFormat="1">
      <c r="A373" s="8"/>
      <c r="B373" s="54"/>
      <c r="C373" s="54"/>
      <c r="D373" s="54"/>
      <c r="E373" s="60"/>
      <c r="F373" s="8"/>
      <c r="G373" s="13"/>
      <c r="H373" s="61"/>
      <c r="I373" s="13"/>
      <c r="J373" s="13"/>
      <c r="K373" s="13"/>
      <c r="L373" s="13"/>
      <c r="M373" s="13"/>
      <c r="N373" s="13"/>
      <c r="O373" s="8"/>
      <c r="P373" s="8"/>
    </row>
    <row r="374" spans="1:18" s="15" customFormat="1">
      <c r="A374" s="8"/>
      <c r="B374" s="54"/>
      <c r="C374" s="54"/>
      <c r="D374" s="54"/>
      <c r="E374" s="60"/>
      <c r="F374" s="8"/>
      <c r="G374" s="13"/>
      <c r="H374" s="61"/>
      <c r="I374" s="13"/>
      <c r="J374" s="13"/>
      <c r="K374" s="13"/>
      <c r="L374" s="13"/>
      <c r="M374" s="13"/>
      <c r="N374" s="13"/>
      <c r="O374" s="8"/>
      <c r="P374" s="8"/>
      <c r="R374" s="14"/>
    </row>
    <row r="375" spans="1:18" s="15" customFormat="1" ht="14.25" customHeight="1">
      <c r="A375" s="8"/>
      <c r="B375" s="54"/>
      <c r="C375" s="54"/>
      <c r="D375" s="54"/>
      <c r="E375" s="60"/>
      <c r="F375" s="8"/>
      <c r="G375" s="13"/>
      <c r="H375" s="61"/>
      <c r="I375" s="13"/>
      <c r="J375" s="13"/>
      <c r="K375" s="13"/>
      <c r="L375" s="13"/>
      <c r="M375" s="13"/>
      <c r="N375" s="13"/>
      <c r="O375" s="8"/>
      <c r="P375" s="8"/>
      <c r="R375" s="14"/>
    </row>
    <row r="376" spans="1:18" s="15" customFormat="1">
      <c r="A376" s="8"/>
      <c r="B376" s="54"/>
      <c r="C376" s="54"/>
      <c r="D376" s="54"/>
      <c r="E376" s="60"/>
      <c r="F376" s="8"/>
      <c r="G376" s="13"/>
      <c r="H376" s="61"/>
      <c r="I376" s="13"/>
      <c r="J376" s="13"/>
      <c r="K376" s="13"/>
      <c r="L376" s="13"/>
      <c r="M376" s="13"/>
      <c r="N376" s="13"/>
      <c r="O376" s="8"/>
      <c r="P376" s="8"/>
      <c r="R376" s="14"/>
    </row>
    <row r="377" spans="1:18" s="15" customFormat="1">
      <c r="A377" s="8"/>
      <c r="B377" s="54"/>
      <c r="C377" s="54"/>
      <c r="D377" s="54"/>
      <c r="E377" s="60"/>
      <c r="F377" s="8"/>
      <c r="G377" s="13"/>
      <c r="H377" s="61"/>
      <c r="I377" s="13"/>
      <c r="J377" s="13"/>
      <c r="K377" s="13"/>
      <c r="L377" s="13"/>
      <c r="M377" s="13"/>
      <c r="N377" s="13"/>
      <c r="O377" s="8"/>
      <c r="P377" s="8"/>
    </row>
    <row r="378" spans="1:18" s="15" customFormat="1">
      <c r="A378" s="8"/>
      <c r="B378" s="54"/>
      <c r="C378" s="54"/>
      <c r="D378" s="54"/>
      <c r="E378" s="60"/>
      <c r="F378" s="8"/>
      <c r="G378" s="13"/>
      <c r="H378" s="61"/>
      <c r="I378" s="13"/>
      <c r="J378" s="13"/>
      <c r="K378" s="13"/>
      <c r="L378" s="13"/>
      <c r="M378" s="13"/>
      <c r="N378" s="13"/>
      <c r="O378" s="8"/>
      <c r="P378" s="8"/>
    </row>
    <row r="379" spans="1:18" s="15" customFormat="1">
      <c r="A379" s="8"/>
      <c r="B379" s="54"/>
      <c r="C379" s="54"/>
      <c r="D379" s="54"/>
      <c r="E379" s="60"/>
      <c r="F379" s="8"/>
      <c r="G379" s="13"/>
      <c r="H379" s="61"/>
      <c r="I379" s="13"/>
      <c r="J379" s="13"/>
      <c r="K379" s="13"/>
      <c r="L379" s="13"/>
      <c r="M379" s="13"/>
      <c r="N379" s="13"/>
      <c r="O379" s="8"/>
      <c r="P379" s="8"/>
    </row>
    <row r="380" spans="1:18" s="14" customFormat="1">
      <c r="A380" s="8"/>
      <c r="B380" s="54"/>
      <c r="C380" s="54"/>
      <c r="D380" s="54"/>
      <c r="E380" s="60"/>
      <c r="F380" s="8"/>
      <c r="G380" s="13"/>
      <c r="H380" s="61"/>
      <c r="I380" s="13"/>
      <c r="J380" s="13"/>
      <c r="K380" s="13"/>
      <c r="L380" s="13"/>
      <c r="M380" s="13"/>
      <c r="N380" s="13"/>
      <c r="O380" s="8"/>
      <c r="P380" s="8"/>
      <c r="R380" s="15"/>
    </row>
    <row r="381" spans="1:18" s="14" customFormat="1">
      <c r="A381" s="8"/>
      <c r="B381" s="54"/>
      <c r="C381" s="54"/>
      <c r="D381" s="54"/>
      <c r="E381" s="60"/>
      <c r="F381" s="8"/>
      <c r="G381" s="13"/>
      <c r="H381" s="61"/>
      <c r="I381" s="13"/>
      <c r="J381" s="13"/>
      <c r="K381" s="13"/>
      <c r="L381" s="13"/>
      <c r="M381" s="13"/>
      <c r="N381" s="13"/>
      <c r="O381" s="8"/>
      <c r="P381" s="8"/>
      <c r="R381" s="15"/>
    </row>
    <row r="382" spans="1:18" s="14" customFormat="1" ht="15" customHeight="1">
      <c r="A382" s="8"/>
      <c r="B382" s="54"/>
      <c r="C382" s="54"/>
      <c r="D382" s="54"/>
      <c r="E382" s="60"/>
      <c r="F382" s="8"/>
      <c r="G382" s="13"/>
      <c r="H382" s="61"/>
      <c r="I382" s="13"/>
      <c r="J382" s="13"/>
      <c r="K382" s="13"/>
      <c r="L382" s="13"/>
      <c r="M382" s="13"/>
      <c r="N382" s="13"/>
      <c r="O382" s="8"/>
      <c r="P382" s="8"/>
      <c r="R382" s="15"/>
    </row>
    <row r="383" spans="1:18" s="14" customFormat="1">
      <c r="A383" s="8"/>
      <c r="B383" s="54"/>
      <c r="C383" s="54"/>
      <c r="D383" s="54"/>
      <c r="E383" s="60"/>
      <c r="F383" s="8"/>
      <c r="G383" s="13"/>
      <c r="H383" s="61"/>
      <c r="I383" s="13"/>
      <c r="J383" s="13"/>
      <c r="K383" s="13"/>
      <c r="L383" s="13"/>
      <c r="M383" s="13"/>
      <c r="N383" s="13"/>
      <c r="O383" s="8"/>
      <c r="P383" s="8"/>
    </row>
    <row r="384" spans="1:18" s="14" customFormat="1">
      <c r="A384" s="8"/>
      <c r="B384" s="54"/>
      <c r="C384" s="54"/>
      <c r="D384" s="54"/>
      <c r="E384" s="60"/>
      <c r="F384" s="8"/>
      <c r="G384" s="13"/>
      <c r="H384" s="61"/>
      <c r="I384" s="13"/>
      <c r="J384" s="13"/>
      <c r="K384" s="13"/>
      <c r="L384" s="13"/>
      <c r="M384" s="13"/>
      <c r="N384" s="13"/>
      <c r="O384" s="8"/>
      <c r="P384" s="8"/>
    </row>
    <row r="385" spans="1:18" s="14" customFormat="1" ht="15" customHeight="1">
      <c r="A385" s="8"/>
      <c r="B385" s="54"/>
      <c r="C385" s="54"/>
      <c r="D385" s="54"/>
      <c r="E385" s="60"/>
      <c r="F385" s="8"/>
      <c r="G385" s="13"/>
      <c r="H385" s="61"/>
      <c r="I385" s="13"/>
      <c r="J385" s="13"/>
      <c r="K385" s="13"/>
      <c r="L385" s="13"/>
      <c r="M385" s="13"/>
      <c r="N385" s="13"/>
      <c r="O385" s="8"/>
      <c r="P385" s="8"/>
    </row>
    <row r="386" spans="1:18" s="14" customFormat="1">
      <c r="A386" s="8"/>
      <c r="B386" s="54"/>
      <c r="C386" s="54"/>
      <c r="D386" s="54"/>
      <c r="E386" s="60"/>
      <c r="F386" s="8"/>
      <c r="G386" s="13"/>
      <c r="H386" s="61"/>
      <c r="I386" s="13"/>
      <c r="J386" s="13"/>
      <c r="K386" s="13"/>
      <c r="L386" s="13"/>
      <c r="M386" s="13"/>
      <c r="N386" s="13"/>
      <c r="O386" s="8"/>
      <c r="P386" s="8"/>
    </row>
    <row r="387" spans="1:18" s="14" customFormat="1">
      <c r="A387" s="8"/>
      <c r="B387" s="54"/>
      <c r="C387" s="54"/>
      <c r="D387" s="54"/>
      <c r="E387" s="60"/>
      <c r="F387" s="8"/>
      <c r="G387" s="13"/>
      <c r="H387" s="61"/>
      <c r="I387" s="13"/>
      <c r="J387" s="13"/>
      <c r="K387" s="13"/>
      <c r="L387" s="13"/>
      <c r="M387" s="13"/>
      <c r="N387" s="13"/>
      <c r="O387" s="8"/>
      <c r="P387" s="8"/>
    </row>
    <row r="388" spans="1:18" s="14" customFormat="1" ht="15" customHeight="1">
      <c r="A388" s="8"/>
      <c r="B388" s="54"/>
      <c r="C388" s="54"/>
      <c r="D388" s="54"/>
      <c r="E388" s="60"/>
      <c r="F388" s="8"/>
      <c r="G388" s="13"/>
      <c r="H388" s="61"/>
      <c r="I388" s="13"/>
      <c r="J388" s="13"/>
      <c r="K388" s="13"/>
      <c r="L388" s="13"/>
      <c r="M388" s="13"/>
      <c r="N388" s="13"/>
      <c r="O388" s="8"/>
      <c r="P388" s="8"/>
    </row>
    <row r="389" spans="1:18" s="14" customFormat="1">
      <c r="A389" s="8"/>
      <c r="B389" s="54"/>
      <c r="C389" s="54"/>
      <c r="D389" s="54"/>
      <c r="E389" s="60"/>
      <c r="F389" s="8"/>
      <c r="G389" s="13"/>
      <c r="H389" s="61"/>
      <c r="I389" s="13"/>
      <c r="J389" s="13"/>
      <c r="K389" s="13"/>
      <c r="L389" s="13"/>
      <c r="M389" s="13"/>
      <c r="N389" s="13"/>
      <c r="O389" s="8"/>
      <c r="P389" s="8"/>
    </row>
    <row r="390" spans="1:18">
      <c r="A390" s="8"/>
      <c r="B390" s="54"/>
      <c r="C390" s="54"/>
      <c r="D390" s="54"/>
      <c r="E390" s="60"/>
      <c r="F390" s="8"/>
      <c r="G390" s="13"/>
      <c r="H390" s="61"/>
      <c r="I390" s="13"/>
      <c r="J390" s="13"/>
      <c r="K390" s="13"/>
      <c r="L390" s="13"/>
      <c r="M390" s="13"/>
      <c r="N390" s="13"/>
      <c r="O390" s="8"/>
      <c r="P390" s="8"/>
      <c r="R390" s="14"/>
    </row>
    <row r="391" spans="1:18">
      <c r="A391" s="5"/>
      <c r="B391" s="56"/>
      <c r="C391" s="56"/>
      <c r="D391" s="56"/>
      <c r="N391" s="5"/>
      <c r="R391" s="14"/>
    </row>
    <row r="392" spans="1:18">
      <c r="A392" s="5"/>
      <c r="B392" s="56"/>
      <c r="C392" s="56"/>
      <c r="D392" s="56"/>
      <c r="N392" s="5"/>
      <c r="R392" s="14"/>
    </row>
    <row r="393" spans="1:18">
      <c r="A393" s="5"/>
      <c r="B393" s="56"/>
      <c r="C393" s="56"/>
      <c r="D393" s="56"/>
      <c r="N393" s="5"/>
    </row>
    <row r="394" spans="1:18">
      <c r="A394" s="5"/>
      <c r="B394" s="56"/>
      <c r="C394" s="56"/>
      <c r="D394" s="56"/>
      <c r="N394" s="5"/>
    </row>
    <row r="395" spans="1:18">
      <c r="A395" s="5"/>
      <c r="B395" s="56"/>
      <c r="C395" s="56"/>
      <c r="D395" s="56"/>
      <c r="N395" s="5"/>
    </row>
    <row r="396" spans="1:18">
      <c r="A396" s="5"/>
      <c r="B396" s="56"/>
      <c r="C396" s="56"/>
      <c r="D396" s="56"/>
      <c r="N396" s="5"/>
    </row>
    <row r="397" spans="1:18">
      <c r="A397" s="5"/>
      <c r="B397" s="56"/>
      <c r="C397" s="56"/>
      <c r="D397" s="56"/>
      <c r="N397" s="5"/>
    </row>
    <row r="398" spans="1:18">
      <c r="A398" s="5"/>
      <c r="B398" s="56"/>
      <c r="C398" s="56"/>
      <c r="D398" s="56"/>
      <c r="N398" s="5"/>
    </row>
    <row r="399" spans="1:18">
      <c r="A399" s="5"/>
      <c r="B399" s="56"/>
      <c r="C399" s="56"/>
      <c r="D399" s="56"/>
      <c r="N399" s="5"/>
    </row>
    <row r="400" spans="1:18">
      <c r="A400" s="5"/>
      <c r="B400" s="56"/>
      <c r="C400" s="56"/>
      <c r="D400" s="56"/>
      <c r="N400" s="5"/>
    </row>
    <row r="401" spans="1:14">
      <c r="A401" s="5"/>
      <c r="B401" s="56"/>
      <c r="C401" s="56"/>
      <c r="D401" s="56"/>
      <c r="N401" s="5"/>
    </row>
    <row r="402" spans="1:14">
      <c r="A402" s="5"/>
      <c r="B402" s="56"/>
      <c r="C402" s="56"/>
      <c r="D402" s="56"/>
      <c r="N402" s="5"/>
    </row>
    <row r="403" spans="1:14">
      <c r="A403" s="5"/>
      <c r="B403" s="56"/>
      <c r="C403" s="56"/>
      <c r="D403" s="56"/>
      <c r="N403" s="5"/>
    </row>
    <row r="404" spans="1:14">
      <c r="A404" s="5"/>
      <c r="B404" s="56"/>
      <c r="C404" s="56"/>
      <c r="D404" s="56"/>
      <c r="N404" s="5"/>
    </row>
    <row r="405" spans="1:14">
      <c r="A405" s="5"/>
      <c r="B405" s="56"/>
      <c r="C405" s="56"/>
      <c r="D405" s="56"/>
      <c r="N405" s="5"/>
    </row>
    <row r="406" spans="1:14">
      <c r="A406" s="5"/>
      <c r="B406" s="56"/>
      <c r="C406" s="56"/>
      <c r="D406" s="56"/>
      <c r="N406" s="5"/>
    </row>
    <row r="407" spans="1:14">
      <c r="A407" s="5"/>
      <c r="B407" s="56"/>
      <c r="C407" s="56"/>
      <c r="D407" s="56"/>
      <c r="N407" s="5"/>
    </row>
    <row r="408" spans="1:14">
      <c r="A408" s="5"/>
      <c r="B408" s="56"/>
      <c r="C408" s="56"/>
      <c r="D408" s="56"/>
      <c r="N408" s="5"/>
    </row>
    <row r="409" spans="1:14">
      <c r="A409" s="5"/>
      <c r="B409" s="56"/>
      <c r="C409" s="56"/>
      <c r="D409" s="56"/>
      <c r="N409" s="5"/>
    </row>
    <row r="410" spans="1:14">
      <c r="A410" s="5"/>
      <c r="B410" s="56"/>
      <c r="C410" s="56"/>
      <c r="D410" s="56"/>
      <c r="N410" s="5"/>
    </row>
    <row r="411" spans="1:14">
      <c r="A411" s="5"/>
      <c r="B411" s="56"/>
      <c r="C411" s="56"/>
      <c r="D411" s="56"/>
      <c r="N411" s="5"/>
    </row>
    <row r="412" spans="1:14">
      <c r="A412" s="5"/>
      <c r="B412" s="56"/>
      <c r="C412" s="56"/>
      <c r="D412" s="56"/>
      <c r="N412" s="5"/>
    </row>
    <row r="413" spans="1:14">
      <c r="A413" s="5"/>
      <c r="B413" s="56"/>
      <c r="C413" s="56"/>
      <c r="D413" s="56"/>
      <c r="N413" s="5"/>
    </row>
    <row r="414" spans="1:14">
      <c r="A414" s="5"/>
      <c r="B414" s="56"/>
      <c r="C414" s="56"/>
      <c r="D414" s="56"/>
      <c r="N414" s="5"/>
    </row>
    <row r="415" spans="1:14">
      <c r="A415" s="5"/>
      <c r="B415" s="56"/>
      <c r="C415" s="56"/>
      <c r="D415" s="56"/>
      <c r="N415" s="5"/>
    </row>
    <row r="416" spans="1:14">
      <c r="A416" s="5"/>
      <c r="B416" s="56"/>
      <c r="C416" s="56"/>
      <c r="D416" s="56"/>
      <c r="N416" s="5"/>
    </row>
    <row r="417" spans="1:14">
      <c r="A417" s="5"/>
      <c r="B417" s="56"/>
      <c r="C417" s="56"/>
      <c r="D417" s="56"/>
      <c r="N417" s="5"/>
    </row>
    <row r="418" spans="1:14">
      <c r="A418" s="5"/>
      <c r="B418" s="56"/>
      <c r="C418" s="56"/>
      <c r="D418" s="56"/>
      <c r="N418" s="5"/>
    </row>
    <row r="419" spans="1:14">
      <c r="A419" s="5"/>
      <c r="B419" s="56"/>
      <c r="C419" s="56"/>
      <c r="D419" s="56"/>
      <c r="N419" s="5"/>
    </row>
    <row r="420" spans="1:14">
      <c r="A420" s="5"/>
      <c r="B420" s="56"/>
      <c r="C420" s="56"/>
      <c r="D420" s="56"/>
      <c r="N420" s="5"/>
    </row>
    <row r="421" spans="1:14">
      <c r="A421" s="5"/>
      <c r="B421" s="56"/>
      <c r="C421" s="56"/>
      <c r="D421" s="56"/>
      <c r="N421" s="5"/>
    </row>
    <row r="422" spans="1:14">
      <c r="A422" s="5"/>
      <c r="B422" s="56"/>
      <c r="C422" s="56"/>
      <c r="D422" s="56"/>
      <c r="N422" s="5"/>
    </row>
    <row r="423" spans="1:14">
      <c r="A423" s="5"/>
      <c r="B423" s="56"/>
      <c r="C423" s="56"/>
      <c r="D423" s="56"/>
      <c r="N423" s="5"/>
    </row>
    <row r="424" spans="1:14">
      <c r="A424" s="5"/>
      <c r="B424" s="56"/>
      <c r="C424" s="56"/>
      <c r="D424" s="56"/>
      <c r="N424" s="5"/>
    </row>
    <row r="425" spans="1:14">
      <c r="A425" s="5"/>
      <c r="B425" s="56"/>
      <c r="C425" s="56"/>
      <c r="D425" s="56"/>
      <c r="N425" s="5"/>
    </row>
    <row r="426" spans="1:14">
      <c r="A426" s="5"/>
      <c r="B426" s="56"/>
      <c r="C426" s="56"/>
      <c r="D426" s="56"/>
      <c r="N426" s="5"/>
    </row>
    <row r="427" spans="1:14">
      <c r="A427" s="5"/>
      <c r="B427" s="56"/>
      <c r="C427" s="56"/>
      <c r="D427" s="56"/>
      <c r="N427" s="5"/>
    </row>
    <row r="428" spans="1:14">
      <c r="A428" s="5"/>
      <c r="B428" s="56"/>
      <c r="C428" s="56"/>
      <c r="D428" s="56"/>
      <c r="N428" s="5"/>
    </row>
    <row r="429" spans="1:14">
      <c r="A429" s="5"/>
      <c r="B429" s="56"/>
      <c r="C429" s="56"/>
      <c r="D429" s="56"/>
      <c r="N429" s="5"/>
    </row>
    <row r="430" spans="1:14">
      <c r="A430" s="5"/>
      <c r="B430" s="56"/>
      <c r="C430" s="56"/>
      <c r="D430" s="56"/>
      <c r="N430" s="5"/>
    </row>
    <row r="431" spans="1:14">
      <c r="A431" s="5"/>
      <c r="B431" s="56"/>
      <c r="C431" s="56"/>
      <c r="D431" s="56"/>
      <c r="N431" s="5"/>
    </row>
    <row r="432" spans="1:14">
      <c r="A432" s="5"/>
      <c r="B432" s="56"/>
      <c r="C432" s="56"/>
      <c r="D432" s="56"/>
      <c r="N432" s="5"/>
    </row>
    <row r="433" spans="1:14">
      <c r="A433" s="5"/>
      <c r="B433" s="56"/>
      <c r="C433" s="56"/>
      <c r="D433" s="56"/>
      <c r="N433" s="5"/>
    </row>
    <row r="434" spans="1:14">
      <c r="A434" s="5"/>
      <c r="B434" s="56"/>
      <c r="C434" s="56"/>
      <c r="D434" s="56"/>
      <c r="N434" s="5"/>
    </row>
    <row r="435" spans="1:14">
      <c r="A435" s="5"/>
      <c r="B435" s="56"/>
      <c r="C435" s="56"/>
      <c r="D435" s="56"/>
      <c r="N435" s="5"/>
    </row>
    <row r="436" spans="1:14">
      <c r="A436" s="5"/>
      <c r="B436" s="56"/>
      <c r="C436" s="56"/>
      <c r="D436" s="56"/>
      <c r="N436" s="5"/>
    </row>
    <row r="437" spans="1:14">
      <c r="A437" s="5"/>
      <c r="B437" s="56"/>
      <c r="C437" s="56"/>
      <c r="D437" s="56"/>
      <c r="N437" s="5"/>
    </row>
    <row r="438" spans="1:14">
      <c r="A438" s="5"/>
      <c r="B438" s="56"/>
      <c r="C438" s="56"/>
      <c r="D438" s="56"/>
      <c r="N438" s="5"/>
    </row>
    <row r="439" spans="1:14">
      <c r="A439" s="5"/>
      <c r="B439" s="56"/>
      <c r="C439" s="56"/>
      <c r="D439" s="56"/>
      <c r="N439" s="5"/>
    </row>
    <row r="440" spans="1:14">
      <c r="A440" s="5"/>
      <c r="B440" s="56"/>
      <c r="C440" s="56"/>
      <c r="D440" s="56"/>
      <c r="N440" s="5"/>
    </row>
    <row r="441" spans="1:14">
      <c r="A441" s="5"/>
      <c r="B441" s="56"/>
      <c r="C441" s="56"/>
      <c r="D441" s="56"/>
      <c r="N441" s="5"/>
    </row>
    <row r="442" spans="1:14">
      <c r="A442" s="5"/>
      <c r="B442" s="56"/>
      <c r="C442" s="56"/>
      <c r="D442" s="56"/>
      <c r="N442" s="5"/>
    </row>
    <row r="443" spans="1:14">
      <c r="A443" s="5"/>
      <c r="B443" s="56"/>
      <c r="C443" s="56"/>
      <c r="D443" s="56"/>
      <c r="N443" s="5"/>
    </row>
    <row r="444" spans="1:14">
      <c r="A444" s="5"/>
      <c r="B444" s="56"/>
      <c r="C444" s="56"/>
      <c r="D444" s="56"/>
      <c r="N444" s="5"/>
    </row>
    <row r="445" spans="1:14">
      <c r="A445" s="5"/>
      <c r="B445" s="56"/>
      <c r="C445" s="56"/>
      <c r="D445" s="56"/>
      <c r="N445" s="5"/>
    </row>
    <row r="446" spans="1:14">
      <c r="A446" s="5"/>
      <c r="B446" s="56"/>
      <c r="C446" s="56"/>
      <c r="D446" s="56"/>
      <c r="N446" s="5"/>
    </row>
    <row r="447" spans="1:14">
      <c r="A447" s="5"/>
      <c r="B447" s="56"/>
      <c r="C447" s="56"/>
      <c r="D447" s="56"/>
      <c r="N447" s="5"/>
    </row>
    <row r="448" spans="1:14">
      <c r="A448" s="5"/>
      <c r="B448" s="56"/>
      <c r="C448" s="56"/>
      <c r="D448" s="56"/>
      <c r="N448" s="5"/>
    </row>
    <row r="449" spans="1:14">
      <c r="A449" s="5"/>
      <c r="B449" s="56"/>
      <c r="C449" s="56"/>
      <c r="D449" s="56"/>
      <c r="N449" s="5"/>
    </row>
    <row r="450" spans="1:14">
      <c r="A450" s="5"/>
      <c r="B450" s="56"/>
      <c r="C450" s="56"/>
      <c r="D450" s="56"/>
      <c r="N450" s="5"/>
    </row>
    <row r="451" spans="1:14">
      <c r="A451" s="5"/>
      <c r="B451" s="56"/>
      <c r="C451" s="56"/>
      <c r="D451" s="56"/>
      <c r="N451" s="5"/>
    </row>
    <row r="452" spans="1:14">
      <c r="A452" s="5"/>
      <c r="B452" s="56"/>
      <c r="C452" s="56"/>
      <c r="D452" s="56"/>
      <c r="N452" s="5"/>
    </row>
    <row r="453" spans="1:14">
      <c r="A453" s="5"/>
      <c r="B453" s="56"/>
      <c r="C453" s="56"/>
      <c r="D453" s="56"/>
      <c r="N453" s="5"/>
    </row>
    <row r="454" spans="1:14">
      <c r="A454" s="5"/>
      <c r="B454" s="56"/>
      <c r="C454" s="56"/>
      <c r="D454" s="56"/>
      <c r="N454" s="5"/>
    </row>
    <row r="455" spans="1:14">
      <c r="A455" s="5"/>
      <c r="B455" s="56"/>
      <c r="C455" s="56"/>
      <c r="D455" s="56"/>
      <c r="N455" s="5"/>
    </row>
    <row r="456" spans="1:14">
      <c r="A456" s="5"/>
      <c r="B456" s="56"/>
      <c r="C456" s="56"/>
      <c r="D456" s="56"/>
      <c r="N456" s="5"/>
    </row>
    <row r="457" spans="1:14">
      <c r="A457" s="5"/>
      <c r="B457" s="56"/>
      <c r="C457" s="56"/>
      <c r="D457" s="56"/>
      <c r="N457" s="5"/>
    </row>
    <row r="458" spans="1:14">
      <c r="A458" s="5"/>
      <c r="B458" s="56"/>
      <c r="C458" s="56"/>
      <c r="D458" s="56"/>
      <c r="N458" s="5"/>
    </row>
    <row r="459" spans="1:14">
      <c r="A459" s="5"/>
      <c r="B459" s="56"/>
      <c r="C459" s="56"/>
      <c r="D459" s="56"/>
      <c r="N459" s="5"/>
    </row>
    <row r="460" spans="1:14">
      <c r="A460" s="5"/>
      <c r="B460" s="56"/>
      <c r="C460" s="56"/>
      <c r="D460" s="56"/>
      <c r="N460" s="5"/>
    </row>
    <row r="461" spans="1:14">
      <c r="A461" s="5"/>
      <c r="B461" s="56"/>
      <c r="C461" s="56"/>
      <c r="D461" s="56"/>
      <c r="N461" s="5"/>
    </row>
    <row r="462" spans="1:14">
      <c r="A462" s="5"/>
      <c r="B462" s="56"/>
      <c r="C462" s="56"/>
      <c r="D462" s="56"/>
      <c r="N462" s="5"/>
    </row>
    <row r="463" spans="1:14">
      <c r="A463" s="5"/>
      <c r="B463" s="56"/>
      <c r="C463" s="56"/>
      <c r="D463" s="56"/>
      <c r="N463" s="5"/>
    </row>
    <row r="464" spans="1:14">
      <c r="A464" s="5"/>
      <c r="B464" s="56"/>
      <c r="C464" s="56"/>
      <c r="D464" s="56"/>
      <c r="N464" s="5"/>
    </row>
    <row r="465" spans="1:14">
      <c r="A465" s="5"/>
      <c r="B465" s="56"/>
      <c r="C465" s="56"/>
      <c r="D465" s="56"/>
      <c r="N465" s="5"/>
    </row>
    <row r="466" spans="1:14">
      <c r="A466" s="5"/>
      <c r="B466" s="56"/>
      <c r="C466" s="56"/>
      <c r="D466" s="56"/>
      <c r="N466" s="5"/>
    </row>
    <row r="467" spans="1:14">
      <c r="A467" s="5"/>
      <c r="B467" s="56"/>
      <c r="C467" s="56"/>
      <c r="D467" s="56"/>
      <c r="N467" s="5"/>
    </row>
    <row r="468" spans="1:14">
      <c r="A468" s="5"/>
      <c r="B468" s="56"/>
      <c r="C468" s="56"/>
      <c r="D468" s="56"/>
      <c r="N468" s="5"/>
    </row>
    <row r="469" spans="1:14">
      <c r="A469" s="5"/>
      <c r="B469" s="56"/>
      <c r="C469" s="56"/>
      <c r="D469" s="56"/>
      <c r="N469" s="5"/>
    </row>
    <row r="470" spans="1:14">
      <c r="A470" s="5"/>
      <c r="B470" s="56"/>
      <c r="C470" s="56"/>
      <c r="D470" s="56"/>
      <c r="N470" s="5"/>
    </row>
    <row r="471" spans="1:14">
      <c r="A471" s="5"/>
      <c r="N471" s="5"/>
    </row>
    <row r="472" spans="1:14">
      <c r="A472" s="5"/>
      <c r="N472" s="5"/>
    </row>
    <row r="473" spans="1:14">
      <c r="A473" s="5"/>
      <c r="N473" s="5"/>
    </row>
    <row r="474" spans="1:14">
      <c r="A474" s="5"/>
      <c r="N474" s="5"/>
    </row>
    <row r="475" spans="1:14">
      <c r="A475" s="5"/>
      <c r="N475" s="5"/>
    </row>
    <row r="476" spans="1:14">
      <c r="A476" s="5"/>
      <c r="N476" s="5"/>
    </row>
    <row r="477" spans="1:14">
      <c r="A477" s="5"/>
      <c r="N477" s="5"/>
    </row>
    <row r="478" spans="1:14">
      <c r="A478" s="5"/>
      <c r="N478" s="5"/>
    </row>
    <row r="479" spans="1:14">
      <c r="A479" s="5"/>
      <c r="N479" s="5"/>
    </row>
    <row r="480" spans="1:14">
      <c r="A480" s="5"/>
      <c r="N480" s="5"/>
    </row>
    <row r="481" spans="1:14">
      <c r="A481" s="5"/>
      <c r="N481" s="5"/>
    </row>
    <row r="482" spans="1:14">
      <c r="A482" s="5"/>
      <c r="N482" s="5"/>
    </row>
    <row r="483" spans="1:14">
      <c r="A483" s="5"/>
      <c r="N483" s="5"/>
    </row>
    <row r="484" spans="1:14">
      <c r="A484" s="5"/>
      <c r="N484" s="5"/>
    </row>
    <row r="485" spans="1:14">
      <c r="A485" s="5"/>
      <c r="N485" s="5"/>
    </row>
    <row r="486" spans="1:14">
      <c r="A486" s="5"/>
      <c r="N486" s="5"/>
    </row>
    <row r="487" spans="1:14">
      <c r="A487" s="5"/>
      <c r="N487" s="5"/>
    </row>
    <row r="488" spans="1:14">
      <c r="A488" s="5"/>
      <c r="N488" s="5"/>
    </row>
    <row r="489" spans="1:14">
      <c r="A489" s="5"/>
      <c r="N489" s="5"/>
    </row>
    <row r="490" spans="1:14">
      <c r="A490" s="5"/>
      <c r="N490" s="5"/>
    </row>
    <row r="491" spans="1:14">
      <c r="A491" s="5"/>
      <c r="N491" s="5"/>
    </row>
    <row r="492" spans="1:14">
      <c r="A492" s="5"/>
      <c r="N492" s="5"/>
    </row>
    <row r="493" spans="1:14">
      <c r="A493" s="5"/>
      <c r="N493" s="5"/>
    </row>
    <row r="494" spans="1:14">
      <c r="A494" s="5"/>
      <c r="N494" s="5"/>
    </row>
    <row r="495" spans="1:14">
      <c r="A495" s="5"/>
      <c r="N495" s="5"/>
    </row>
    <row r="496" spans="1:14">
      <c r="A496" s="5"/>
      <c r="N496" s="5"/>
    </row>
    <row r="497" spans="1:14">
      <c r="A497" s="5"/>
      <c r="N497" s="5"/>
    </row>
    <row r="498" spans="1:14">
      <c r="A498" s="5"/>
      <c r="N498" s="5"/>
    </row>
    <row r="499" spans="1:14">
      <c r="A499" s="5"/>
      <c r="N499" s="5"/>
    </row>
    <row r="500" spans="1:14">
      <c r="A500" s="5"/>
      <c r="N500" s="5"/>
    </row>
    <row r="501" spans="1:14">
      <c r="A501" s="5"/>
      <c r="N501" s="5"/>
    </row>
    <row r="502" spans="1:14">
      <c r="A502" s="5"/>
      <c r="N502" s="5"/>
    </row>
    <row r="503" spans="1:14">
      <c r="A503" s="5"/>
      <c r="N503" s="5"/>
    </row>
    <row r="504" spans="1:14">
      <c r="A504" s="5"/>
      <c r="N504" s="5"/>
    </row>
    <row r="505" spans="1:14">
      <c r="A505" s="5"/>
      <c r="N505" s="5"/>
    </row>
    <row r="506" spans="1:14">
      <c r="A506" s="5"/>
      <c r="N506" s="5"/>
    </row>
    <row r="507" spans="1:14">
      <c r="A507" s="5"/>
      <c r="N507" s="5"/>
    </row>
    <row r="508" spans="1:14">
      <c r="A508" s="5"/>
      <c r="N508" s="5"/>
    </row>
    <row r="509" spans="1:14">
      <c r="A509" s="5"/>
      <c r="N509" s="5"/>
    </row>
    <row r="510" spans="1:14">
      <c r="A510" s="5"/>
      <c r="N510" s="5"/>
    </row>
    <row r="511" spans="1:14">
      <c r="A511" s="5"/>
      <c r="N511" s="5"/>
    </row>
    <row r="512" spans="1:14">
      <c r="A512" s="5"/>
      <c r="N512" s="5"/>
    </row>
    <row r="513" spans="1:14">
      <c r="A513" s="5"/>
      <c r="N513" s="5"/>
    </row>
    <row r="514" spans="1:14">
      <c r="A514" s="5"/>
      <c r="N514" s="5"/>
    </row>
    <row r="515" spans="1:14">
      <c r="A515" s="5"/>
      <c r="N515" s="5"/>
    </row>
    <row r="516" spans="1:14">
      <c r="A516" s="5"/>
      <c r="N516" s="5"/>
    </row>
    <row r="517" spans="1:14">
      <c r="A517" s="5"/>
      <c r="N517" s="5"/>
    </row>
    <row r="518" spans="1:14">
      <c r="A518" s="5"/>
      <c r="N518" s="5"/>
    </row>
    <row r="519" spans="1:14">
      <c r="A519" s="5"/>
      <c r="N519" s="5"/>
    </row>
    <row r="520" spans="1:14">
      <c r="A520" s="5"/>
      <c r="N520" s="5"/>
    </row>
    <row r="521" spans="1:14">
      <c r="A521" s="5"/>
      <c r="N521" s="5"/>
    </row>
    <row r="522" spans="1:14">
      <c r="A522" s="5"/>
      <c r="N522" s="5"/>
    </row>
    <row r="523" spans="1:14">
      <c r="A523" s="5"/>
      <c r="N523" s="5"/>
    </row>
    <row r="524" spans="1:14">
      <c r="A524" s="5"/>
      <c r="N524" s="5"/>
    </row>
    <row r="525" spans="1:14">
      <c r="A525" s="5"/>
      <c r="N525" s="5"/>
    </row>
    <row r="526" spans="1:14">
      <c r="A526" s="5"/>
      <c r="N526" s="5"/>
    </row>
    <row r="527" spans="1:14">
      <c r="A527" s="5"/>
      <c r="N527" s="5"/>
    </row>
    <row r="528" spans="1:14">
      <c r="A528" s="5"/>
      <c r="N528" s="5"/>
    </row>
    <row r="529" spans="1:14">
      <c r="A529" s="5"/>
      <c r="N529" s="5"/>
    </row>
    <row r="530" spans="1:14">
      <c r="A530" s="5"/>
      <c r="N530" s="5"/>
    </row>
    <row r="531" spans="1:14">
      <c r="A531" s="5"/>
      <c r="N531" s="5"/>
    </row>
    <row r="532" spans="1:14">
      <c r="A532" s="5"/>
      <c r="N532" s="5"/>
    </row>
    <row r="533" spans="1:14">
      <c r="A533" s="5"/>
      <c r="N533" s="5"/>
    </row>
    <row r="534" spans="1:14">
      <c r="A534" s="5"/>
      <c r="N534" s="5"/>
    </row>
    <row r="535" spans="1:14">
      <c r="A535" s="5"/>
      <c r="N535" s="5"/>
    </row>
    <row r="536" spans="1:14">
      <c r="A536" s="5"/>
      <c r="N536" s="5"/>
    </row>
    <row r="537" spans="1:14">
      <c r="N537" s="5"/>
    </row>
    <row r="538" spans="1:14">
      <c r="N538" s="5"/>
    </row>
    <row r="539" spans="1:14">
      <c r="N539" s="5"/>
    </row>
    <row r="540" spans="1:14">
      <c r="N540" s="5"/>
    </row>
    <row r="541" spans="1:14">
      <c r="N541" s="5"/>
    </row>
    <row r="542" spans="1:14">
      <c r="N542" s="5"/>
    </row>
    <row r="543" spans="1:14">
      <c r="N543" s="5"/>
    </row>
    <row r="544" spans="1:14">
      <c r="N544" s="5"/>
    </row>
    <row r="545" spans="14:14">
      <c r="N545" s="5"/>
    </row>
    <row r="546" spans="14:14">
      <c r="N546" s="5"/>
    </row>
    <row r="547" spans="14:14">
      <c r="N547" s="5"/>
    </row>
    <row r="548" spans="14:14">
      <c r="N548" s="5"/>
    </row>
    <row r="549" spans="14:14">
      <c r="N549" s="5"/>
    </row>
    <row r="550" spans="14:14">
      <c r="N550" s="5"/>
    </row>
    <row r="551" spans="14:14">
      <c r="N551" s="5"/>
    </row>
    <row r="552" spans="14:14">
      <c r="N552" s="5"/>
    </row>
    <row r="553" spans="14:14">
      <c r="N553" s="5"/>
    </row>
    <row r="554" spans="14:14">
      <c r="N554" s="5"/>
    </row>
    <row r="555" spans="14:14">
      <c r="N555" s="5"/>
    </row>
    <row r="556" spans="14:14">
      <c r="N556" s="5"/>
    </row>
    <row r="557" spans="14:14">
      <c r="N557" s="5"/>
    </row>
    <row r="558" spans="14:14">
      <c r="N558" s="5"/>
    </row>
    <row r="559" spans="14:14">
      <c r="N559" s="5"/>
    </row>
    <row r="560" spans="14:14">
      <c r="N560" s="5"/>
    </row>
    <row r="561" spans="14:14">
      <c r="N561" s="5"/>
    </row>
    <row r="562" spans="14:14">
      <c r="N562" s="5"/>
    </row>
    <row r="563" spans="14:14">
      <c r="N563" s="5"/>
    </row>
    <row r="564" spans="14:14">
      <c r="N564" s="5"/>
    </row>
    <row r="565" spans="14:14">
      <c r="N565" s="5"/>
    </row>
    <row r="566" spans="14:14">
      <c r="N566" s="5"/>
    </row>
    <row r="567" spans="14:14">
      <c r="N567" s="5"/>
    </row>
    <row r="568" spans="14:14">
      <c r="N568" s="5"/>
    </row>
    <row r="569" spans="14:14">
      <c r="N569" s="5"/>
    </row>
    <row r="570" spans="14:14">
      <c r="N570" s="5"/>
    </row>
    <row r="571" spans="14:14">
      <c r="N571" s="5"/>
    </row>
    <row r="572" spans="14:14">
      <c r="N572" s="5"/>
    </row>
    <row r="573" spans="14:14">
      <c r="N573" s="5"/>
    </row>
    <row r="574" spans="14:14">
      <c r="N574" s="5"/>
    </row>
    <row r="575" spans="14:14">
      <c r="N575" s="5"/>
    </row>
    <row r="576" spans="14:14">
      <c r="N576" s="5"/>
    </row>
    <row r="577" spans="14:14">
      <c r="N577" s="5"/>
    </row>
    <row r="578" spans="14:14">
      <c r="N578" s="5"/>
    </row>
    <row r="579" spans="14:14">
      <c r="N579" s="5"/>
    </row>
    <row r="580" spans="14:14">
      <c r="N580" s="5"/>
    </row>
    <row r="581" spans="14:14">
      <c r="N581" s="5"/>
    </row>
    <row r="582" spans="14:14">
      <c r="N582" s="5"/>
    </row>
    <row r="583" spans="14:14">
      <c r="N583" s="5"/>
    </row>
    <row r="584" spans="14:14">
      <c r="N584" s="5"/>
    </row>
    <row r="585" spans="14:14">
      <c r="N585" s="5"/>
    </row>
    <row r="586" spans="14:14">
      <c r="N586" s="5"/>
    </row>
    <row r="587" spans="14:14">
      <c r="N587" s="5"/>
    </row>
    <row r="588" spans="14:14">
      <c r="N588" s="5"/>
    </row>
    <row r="589" spans="14:14">
      <c r="N589" s="5"/>
    </row>
    <row r="590" spans="14:14">
      <c r="N590" s="5"/>
    </row>
    <row r="591" spans="14:14">
      <c r="N591" s="5"/>
    </row>
    <row r="592" spans="14:14">
      <c r="N592" s="5"/>
    </row>
    <row r="593" spans="14:14">
      <c r="N593" s="5"/>
    </row>
    <row r="594" spans="14:14">
      <c r="N594" s="5"/>
    </row>
    <row r="595" spans="14:14">
      <c r="N595" s="5"/>
    </row>
    <row r="596" spans="14:14">
      <c r="N596" s="5"/>
    </row>
    <row r="597" spans="14:14">
      <c r="N597" s="5"/>
    </row>
    <row r="598" spans="14:14">
      <c r="N598" s="5"/>
    </row>
    <row r="599" spans="14:14">
      <c r="N599" s="5"/>
    </row>
    <row r="600" spans="14:14">
      <c r="N600" s="5"/>
    </row>
    <row r="601" spans="14:14">
      <c r="N601" s="5"/>
    </row>
    <row r="602" spans="14:14">
      <c r="N602" s="5"/>
    </row>
    <row r="603" spans="14:14">
      <c r="N603" s="5"/>
    </row>
    <row r="604" spans="14:14">
      <c r="N604" s="5"/>
    </row>
    <row r="605" spans="14:14">
      <c r="N605" s="5"/>
    </row>
    <row r="606" spans="14:14">
      <c r="N606" s="5"/>
    </row>
    <row r="607" spans="14:14">
      <c r="N607" s="5"/>
    </row>
    <row r="608" spans="14:14">
      <c r="N608" s="5"/>
    </row>
    <row r="609" spans="5:14">
      <c r="N609" s="5"/>
    </row>
    <row r="610" spans="5:14">
      <c r="N610" s="5"/>
    </row>
    <row r="611" spans="5:14">
      <c r="N611" s="5"/>
    </row>
    <row r="612" spans="5:14">
      <c r="N612" s="5"/>
    </row>
    <row r="613" spans="5:14">
      <c r="N613" s="5"/>
    </row>
    <row r="614" spans="5:14">
      <c r="N614" s="5"/>
    </row>
    <row r="615" spans="5:14">
      <c r="N615" s="5"/>
    </row>
    <row r="616" spans="5:14">
      <c r="N616" s="5"/>
    </row>
    <row r="617" spans="5:14">
      <c r="N617" s="5"/>
    </row>
    <row r="618" spans="5:14">
      <c r="E618" s="18"/>
      <c r="N618" s="5"/>
    </row>
    <row r="619" spans="5:14">
      <c r="I619" s="4">
        <f>SUBTOTAL(9,I8:I618)</f>
        <v>283</v>
      </c>
      <c r="N619" s="5"/>
    </row>
    <row r="620" spans="5:14">
      <c r="N620" s="5"/>
    </row>
    <row r="621" spans="5:14">
      <c r="N621" s="5"/>
    </row>
    <row r="622" spans="5:14">
      <c r="N622" s="5"/>
    </row>
    <row r="623" spans="5:14">
      <c r="N623" s="5"/>
    </row>
    <row r="624" spans="5:14">
      <c r="N624" s="5"/>
    </row>
    <row r="625" spans="14:14">
      <c r="N625" s="5"/>
    </row>
    <row r="626" spans="14:14">
      <c r="N626" s="5"/>
    </row>
    <row r="627" spans="14:14">
      <c r="N627" s="5"/>
    </row>
    <row r="628" spans="14:14">
      <c r="N628" s="5"/>
    </row>
    <row r="629" spans="14:14">
      <c r="N629" s="5"/>
    </row>
    <row r="630" spans="14:14">
      <c r="N630" s="5"/>
    </row>
    <row r="631" spans="14:14">
      <c r="N631" s="5"/>
    </row>
    <row r="632" spans="14:14">
      <c r="N632" s="5"/>
    </row>
    <row r="633" spans="14:14">
      <c r="N633" s="5"/>
    </row>
    <row r="634" spans="14:14">
      <c r="N634" s="5"/>
    </row>
    <row r="635" spans="14:14">
      <c r="N635" s="5"/>
    </row>
    <row r="636" spans="14:14">
      <c r="N636" s="5"/>
    </row>
    <row r="637" spans="14:14">
      <c r="N637" s="5"/>
    </row>
    <row r="638" spans="14:14">
      <c r="N638" s="5"/>
    </row>
    <row r="639" spans="14:14">
      <c r="N639" s="5"/>
    </row>
    <row r="640" spans="14:14">
      <c r="N640" s="5"/>
    </row>
    <row r="641" spans="14:14">
      <c r="N641" s="5"/>
    </row>
    <row r="642" spans="14:14">
      <c r="N642" s="5"/>
    </row>
    <row r="643" spans="14:14">
      <c r="N643" s="5"/>
    </row>
    <row r="644" spans="14:14">
      <c r="N644" s="5"/>
    </row>
    <row r="645" spans="14:14">
      <c r="N645" s="5"/>
    </row>
    <row r="646" spans="14:14">
      <c r="N646" s="5"/>
    </row>
    <row r="647" spans="14:14">
      <c r="N647" s="5"/>
    </row>
    <row r="648" spans="14:14">
      <c r="N648" s="5"/>
    </row>
    <row r="649" spans="14:14">
      <c r="N649" s="5"/>
    </row>
    <row r="650" spans="14:14">
      <c r="N650" s="5"/>
    </row>
    <row r="651" spans="14:14">
      <c r="N651" s="5"/>
    </row>
    <row r="652" spans="14:14">
      <c r="N652" s="5"/>
    </row>
    <row r="653" spans="14:14">
      <c r="N653" s="5"/>
    </row>
    <row r="654" spans="14:14">
      <c r="N654" s="5"/>
    </row>
    <row r="655" spans="14:14">
      <c r="N655" s="5"/>
    </row>
    <row r="656" spans="14:14">
      <c r="N656" s="5"/>
    </row>
    <row r="657" spans="14:14">
      <c r="N657" s="5"/>
    </row>
    <row r="658" spans="14:14">
      <c r="N658" s="5"/>
    </row>
    <row r="659" spans="14:14">
      <c r="N659" s="5"/>
    </row>
    <row r="660" spans="14:14">
      <c r="N660" s="5"/>
    </row>
    <row r="661" spans="14:14">
      <c r="N661" s="5"/>
    </row>
    <row r="662" spans="14:14">
      <c r="N662" s="5"/>
    </row>
    <row r="663" spans="14:14">
      <c r="N663" s="5"/>
    </row>
    <row r="664" spans="14:14">
      <c r="N664" s="5"/>
    </row>
    <row r="665" spans="14:14">
      <c r="N665" s="5"/>
    </row>
    <row r="666" spans="14:14">
      <c r="N666" s="5"/>
    </row>
    <row r="667" spans="14:14">
      <c r="N667" s="5"/>
    </row>
    <row r="668" spans="14:14">
      <c r="N668" s="5"/>
    </row>
    <row r="669" spans="14:14">
      <c r="N669" s="5"/>
    </row>
    <row r="670" spans="14:14">
      <c r="N670" s="5"/>
    </row>
    <row r="671" spans="14:14">
      <c r="N671" s="5"/>
    </row>
    <row r="672" spans="14:14">
      <c r="N672" s="5"/>
    </row>
    <row r="673" spans="14:14">
      <c r="N673" s="5"/>
    </row>
    <row r="674" spans="14:14">
      <c r="N674" s="5"/>
    </row>
    <row r="675" spans="14:14">
      <c r="N675" s="5"/>
    </row>
    <row r="676" spans="14:14">
      <c r="N676" s="5"/>
    </row>
    <row r="677" spans="14:14">
      <c r="N677" s="5"/>
    </row>
    <row r="678" spans="14:14">
      <c r="N678" s="5"/>
    </row>
    <row r="679" spans="14:14">
      <c r="N679" s="5"/>
    </row>
    <row r="680" spans="14:14">
      <c r="N680" s="5"/>
    </row>
    <row r="681" spans="14:14">
      <c r="N681" s="5"/>
    </row>
    <row r="682" spans="14:14">
      <c r="N682" s="5"/>
    </row>
    <row r="683" spans="14:14">
      <c r="N683" s="5"/>
    </row>
    <row r="684" spans="14:14">
      <c r="N684" s="5"/>
    </row>
    <row r="685" spans="14:14">
      <c r="N685" s="5"/>
    </row>
    <row r="686" spans="14:14">
      <c r="N686" s="5"/>
    </row>
    <row r="687" spans="14:14">
      <c r="N687" s="5"/>
    </row>
    <row r="688" spans="14:14">
      <c r="N688" s="5"/>
    </row>
    <row r="689" spans="14:14">
      <c r="N689" s="5"/>
    </row>
    <row r="690" spans="14:14">
      <c r="N690" s="5"/>
    </row>
    <row r="691" spans="14:14">
      <c r="N691" s="5"/>
    </row>
    <row r="692" spans="14:14">
      <c r="N692" s="5"/>
    </row>
    <row r="693" spans="14:14">
      <c r="N693" s="5"/>
    </row>
    <row r="694" spans="14:14">
      <c r="N694" s="5"/>
    </row>
    <row r="695" spans="14:14">
      <c r="N695" s="5"/>
    </row>
    <row r="696" spans="14:14">
      <c r="N696" s="5"/>
    </row>
    <row r="697" spans="14:14">
      <c r="N697" s="5"/>
    </row>
    <row r="698" spans="14:14">
      <c r="N698" s="5"/>
    </row>
    <row r="699" spans="14:14">
      <c r="N699" s="5"/>
    </row>
    <row r="700" spans="14:14">
      <c r="N700" s="5"/>
    </row>
    <row r="701" spans="14:14">
      <c r="N701" s="5"/>
    </row>
    <row r="702" spans="14:14">
      <c r="N702" s="5"/>
    </row>
    <row r="703" spans="14:14">
      <c r="N703" s="5"/>
    </row>
    <row r="704" spans="14:14">
      <c r="N704" s="5"/>
    </row>
    <row r="705" spans="14:14">
      <c r="N705" s="5"/>
    </row>
    <row r="706" spans="14:14">
      <c r="N706" s="5"/>
    </row>
    <row r="707" spans="14:14">
      <c r="N707" s="5"/>
    </row>
    <row r="708" spans="14:14">
      <c r="N708" s="5"/>
    </row>
    <row r="709" spans="14:14">
      <c r="N709" s="5"/>
    </row>
    <row r="710" spans="14:14">
      <c r="N710" s="5"/>
    </row>
    <row r="711" spans="14:14">
      <c r="N711" s="5"/>
    </row>
    <row r="712" spans="14:14">
      <c r="N712" s="5"/>
    </row>
    <row r="713" spans="14:14">
      <c r="N713" s="5"/>
    </row>
    <row r="714" spans="14:14">
      <c r="N714" s="5"/>
    </row>
    <row r="715" spans="14:14">
      <c r="N715" s="5"/>
    </row>
    <row r="716" spans="14:14">
      <c r="N716" s="5"/>
    </row>
    <row r="717" spans="14:14">
      <c r="N717" s="5"/>
    </row>
    <row r="718" spans="14:14">
      <c r="N718" s="5"/>
    </row>
    <row r="719" spans="14:14">
      <c r="N719" s="5"/>
    </row>
    <row r="720" spans="14:14">
      <c r="N720" s="5"/>
    </row>
    <row r="721" spans="14:14">
      <c r="N721" s="5"/>
    </row>
    <row r="722" spans="14:14">
      <c r="N722" s="5"/>
    </row>
    <row r="723" spans="14:14">
      <c r="N723" s="5"/>
    </row>
    <row r="724" spans="14:14">
      <c r="N724" s="5"/>
    </row>
    <row r="725" spans="14:14">
      <c r="N725" s="5"/>
    </row>
    <row r="726" spans="14:14">
      <c r="N726" s="5"/>
    </row>
    <row r="727" spans="14:14">
      <c r="N727" s="5"/>
    </row>
    <row r="728" spans="14:14">
      <c r="N728" s="5"/>
    </row>
    <row r="729" spans="14:14">
      <c r="N729" s="5"/>
    </row>
    <row r="730" spans="14:14">
      <c r="N730" s="5"/>
    </row>
    <row r="731" spans="14:14">
      <c r="N731" s="5"/>
    </row>
    <row r="732" spans="14:14">
      <c r="N732" s="5"/>
    </row>
    <row r="733" spans="14:14">
      <c r="N733" s="5"/>
    </row>
    <row r="734" spans="14:14">
      <c r="N734" s="5"/>
    </row>
    <row r="735" spans="14:14">
      <c r="N735" s="5"/>
    </row>
    <row r="736" spans="14:14">
      <c r="N736" s="5"/>
    </row>
    <row r="737" spans="14:14">
      <c r="N737" s="5"/>
    </row>
    <row r="738" spans="14:14">
      <c r="N738" s="5"/>
    </row>
    <row r="739" spans="14:14">
      <c r="N739" s="5"/>
    </row>
    <row r="740" spans="14:14">
      <c r="N740" s="5"/>
    </row>
    <row r="741" spans="14:14">
      <c r="N741" s="5"/>
    </row>
    <row r="742" spans="14:14">
      <c r="N742" s="5"/>
    </row>
    <row r="743" spans="14:14">
      <c r="N743" s="5"/>
    </row>
    <row r="744" spans="14:14">
      <c r="N744" s="5"/>
    </row>
    <row r="745" spans="14:14">
      <c r="N745" s="5"/>
    </row>
    <row r="746" spans="14:14">
      <c r="N746" s="5"/>
    </row>
    <row r="747" spans="14:14">
      <c r="N747" s="5"/>
    </row>
    <row r="748" spans="14:14">
      <c r="N748" s="5"/>
    </row>
    <row r="749" spans="14:14">
      <c r="N749" s="5"/>
    </row>
    <row r="750" spans="14:14">
      <c r="N750" s="5"/>
    </row>
    <row r="751" spans="14:14">
      <c r="N751" s="5"/>
    </row>
    <row r="752" spans="14:14">
      <c r="N752" s="5"/>
    </row>
    <row r="753" spans="14:14">
      <c r="N753" s="5"/>
    </row>
    <row r="754" spans="14:14">
      <c r="N754" s="5"/>
    </row>
    <row r="755" spans="14:14">
      <c r="N755" s="5"/>
    </row>
    <row r="756" spans="14:14">
      <c r="N756" s="5"/>
    </row>
    <row r="757" spans="14:14">
      <c r="N757" s="5"/>
    </row>
    <row r="758" spans="14:14">
      <c r="N758" s="5"/>
    </row>
    <row r="759" spans="14:14">
      <c r="N759" s="5"/>
    </row>
    <row r="760" spans="14:14">
      <c r="N760" s="5"/>
    </row>
    <row r="761" spans="14:14">
      <c r="N761" s="5"/>
    </row>
    <row r="762" spans="14:14">
      <c r="N762" s="5"/>
    </row>
    <row r="763" spans="14:14">
      <c r="N763" s="5"/>
    </row>
    <row r="764" spans="14:14">
      <c r="N764" s="5"/>
    </row>
    <row r="765" spans="14:14">
      <c r="N765" s="5"/>
    </row>
    <row r="766" spans="14:14">
      <c r="N766" s="5"/>
    </row>
    <row r="767" spans="14:14">
      <c r="N767" s="5"/>
    </row>
    <row r="768" spans="14:14">
      <c r="N768" s="5"/>
    </row>
    <row r="769" spans="14:14">
      <c r="N769" s="5"/>
    </row>
    <row r="770" spans="14:14">
      <c r="N770" s="5"/>
    </row>
    <row r="771" spans="14:14">
      <c r="N771" s="5"/>
    </row>
    <row r="772" spans="14:14">
      <c r="N772" s="5"/>
    </row>
    <row r="773" spans="14:14">
      <c r="N773" s="5"/>
    </row>
    <row r="774" spans="14:14">
      <c r="N774" s="5"/>
    </row>
    <row r="775" spans="14:14">
      <c r="N775" s="5"/>
    </row>
    <row r="776" spans="14:14">
      <c r="N776" s="5"/>
    </row>
    <row r="777" spans="14:14">
      <c r="N777" s="5"/>
    </row>
    <row r="778" spans="14:14">
      <c r="N778" s="5"/>
    </row>
    <row r="779" spans="14:14">
      <c r="N779" s="5"/>
    </row>
    <row r="780" spans="14:14">
      <c r="N780" s="5"/>
    </row>
    <row r="781" spans="14:14">
      <c r="N781" s="5"/>
    </row>
    <row r="782" spans="14:14">
      <c r="N782" s="5"/>
    </row>
    <row r="783" spans="14:14">
      <c r="N783" s="5"/>
    </row>
    <row r="784" spans="14:14">
      <c r="N784" s="5"/>
    </row>
    <row r="785" spans="14:14">
      <c r="N785" s="5"/>
    </row>
    <row r="786" spans="14:14">
      <c r="N786" s="5"/>
    </row>
    <row r="787" spans="14:14">
      <c r="N787" s="5"/>
    </row>
    <row r="788" spans="14:14">
      <c r="N788" s="5"/>
    </row>
    <row r="789" spans="14:14">
      <c r="N789" s="5"/>
    </row>
    <row r="790" spans="14:14">
      <c r="N790" s="5"/>
    </row>
    <row r="791" spans="14:14">
      <c r="N791" s="5"/>
    </row>
    <row r="792" spans="14:14">
      <c r="N792" s="5"/>
    </row>
    <row r="793" spans="14:14">
      <c r="N793" s="5"/>
    </row>
    <row r="794" spans="14:14">
      <c r="N794" s="5"/>
    </row>
    <row r="795" spans="14:14">
      <c r="N795" s="5"/>
    </row>
    <row r="796" spans="14:14">
      <c r="N796" s="5"/>
    </row>
    <row r="797" spans="14:14">
      <c r="N797" s="5"/>
    </row>
    <row r="798" spans="14:14">
      <c r="N798" s="5"/>
    </row>
    <row r="799" spans="14:14">
      <c r="N799" s="5"/>
    </row>
    <row r="800" spans="14:14">
      <c r="N800" s="5"/>
    </row>
    <row r="801" spans="14:14">
      <c r="N801" s="5"/>
    </row>
    <row r="802" spans="14:14">
      <c r="N802" s="5"/>
    </row>
    <row r="803" spans="14:14">
      <c r="N803" s="5"/>
    </row>
    <row r="804" spans="14:14">
      <c r="N804" s="5"/>
    </row>
    <row r="805" spans="14:14">
      <c r="N805" s="5"/>
    </row>
    <row r="806" spans="14:14">
      <c r="N806" s="5"/>
    </row>
    <row r="807" spans="14:14">
      <c r="N807" s="5"/>
    </row>
    <row r="808" spans="14:14">
      <c r="N808" s="5"/>
    </row>
    <row r="809" spans="14:14">
      <c r="N809" s="5"/>
    </row>
    <row r="810" spans="14:14">
      <c r="N810" s="5"/>
    </row>
    <row r="811" spans="14:14">
      <c r="N811" s="5"/>
    </row>
    <row r="812" spans="14:14">
      <c r="N812" s="5"/>
    </row>
    <row r="813" spans="14:14">
      <c r="N813" s="5"/>
    </row>
    <row r="814" spans="14:14">
      <c r="N814" s="5"/>
    </row>
    <row r="815" spans="14:14">
      <c r="N815" s="5"/>
    </row>
    <row r="816" spans="14:14">
      <c r="N816" s="5"/>
    </row>
    <row r="817" spans="14:14">
      <c r="N817" s="5"/>
    </row>
    <row r="818" spans="14:14">
      <c r="N818" s="5"/>
    </row>
    <row r="819" spans="14:14">
      <c r="N819" s="5"/>
    </row>
    <row r="820" spans="14:14">
      <c r="N820" s="5"/>
    </row>
    <row r="821" spans="14:14">
      <c r="N821" s="5"/>
    </row>
    <row r="822" spans="14:14">
      <c r="N822" s="5"/>
    </row>
    <row r="823" spans="14:14">
      <c r="N823" s="5"/>
    </row>
    <row r="824" spans="14:14">
      <c r="N824" s="5"/>
    </row>
    <row r="825" spans="14:14">
      <c r="N825" s="5"/>
    </row>
    <row r="826" spans="14:14">
      <c r="N826" s="5"/>
    </row>
    <row r="827" spans="14:14">
      <c r="N827" s="5"/>
    </row>
    <row r="828" spans="14:14">
      <c r="N828" s="5"/>
    </row>
    <row r="829" spans="14:14">
      <c r="N829" s="5"/>
    </row>
    <row r="830" spans="14:14">
      <c r="N830" s="5"/>
    </row>
    <row r="831" spans="14:14">
      <c r="N831" s="5"/>
    </row>
    <row r="832" spans="14:14">
      <c r="N832" s="5"/>
    </row>
    <row r="833" spans="14:14">
      <c r="N833" s="5"/>
    </row>
    <row r="834" spans="14:14">
      <c r="N834" s="5"/>
    </row>
    <row r="835" spans="14:14">
      <c r="N835" s="5"/>
    </row>
    <row r="836" spans="14:14">
      <c r="N836" s="5"/>
    </row>
    <row r="837" spans="14:14">
      <c r="N837" s="5"/>
    </row>
    <row r="838" spans="14:14">
      <c r="N838" s="5"/>
    </row>
    <row r="839" spans="14:14">
      <c r="N839" s="5"/>
    </row>
    <row r="840" spans="14:14">
      <c r="N840" s="5"/>
    </row>
    <row r="841" spans="14:14">
      <c r="N841" s="5"/>
    </row>
    <row r="842" spans="14:14">
      <c r="N842" s="5"/>
    </row>
    <row r="843" spans="14:14">
      <c r="N843" s="5"/>
    </row>
    <row r="844" spans="14:14">
      <c r="N844" s="5"/>
    </row>
    <row r="845" spans="14:14">
      <c r="N845" s="5"/>
    </row>
    <row r="846" spans="14:14">
      <c r="N846" s="5"/>
    </row>
    <row r="847" spans="14:14">
      <c r="N847" s="5"/>
    </row>
    <row r="848" spans="14:14">
      <c r="N848" s="5"/>
    </row>
    <row r="849" spans="14:14">
      <c r="N849" s="5"/>
    </row>
    <row r="850" spans="14:14">
      <c r="N850" s="5"/>
    </row>
    <row r="851" spans="14:14">
      <c r="N851" s="5"/>
    </row>
    <row r="852" spans="14:14">
      <c r="N852" s="5"/>
    </row>
    <row r="853" spans="14:14">
      <c r="N853" s="5"/>
    </row>
    <row r="854" spans="14:14">
      <c r="N854" s="5"/>
    </row>
    <row r="855" spans="14:14">
      <c r="N855" s="5"/>
    </row>
    <row r="856" spans="14:14">
      <c r="N856" s="5"/>
    </row>
    <row r="857" spans="14:14">
      <c r="N857" s="5"/>
    </row>
    <row r="858" spans="14:14">
      <c r="N858" s="5"/>
    </row>
    <row r="859" spans="14:14">
      <c r="N859" s="5"/>
    </row>
    <row r="860" spans="14:14">
      <c r="N860" s="5"/>
    </row>
    <row r="861" spans="14:14">
      <c r="N861" s="5"/>
    </row>
    <row r="862" spans="14:14">
      <c r="N862" s="5"/>
    </row>
    <row r="863" spans="14:14">
      <c r="N863" s="5"/>
    </row>
    <row r="864" spans="14:14">
      <c r="N864" s="5"/>
    </row>
    <row r="865" spans="14:14">
      <c r="N865" s="5"/>
    </row>
    <row r="866" spans="14:14">
      <c r="N866" s="5"/>
    </row>
    <row r="867" spans="14:14">
      <c r="N867" s="5"/>
    </row>
    <row r="868" spans="14:14">
      <c r="N868" s="5"/>
    </row>
    <row r="869" spans="14:14">
      <c r="N869" s="5"/>
    </row>
    <row r="870" spans="14:14">
      <c r="N870" s="5"/>
    </row>
    <row r="871" spans="14:14">
      <c r="N871" s="5"/>
    </row>
    <row r="872" spans="14:14">
      <c r="N872" s="5"/>
    </row>
    <row r="873" spans="14:14">
      <c r="N873" s="5"/>
    </row>
    <row r="874" spans="14:14">
      <c r="N874" s="5"/>
    </row>
    <row r="875" spans="14:14">
      <c r="N875" s="5"/>
    </row>
    <row r="876" spans="14:14">
      <c r="N876" s="5"/>
    </row>
    <row r="877" spans="14:14">
      <c r="N877" s="5"/>
    </row>
    <row r="878" spans="14:14">
      <c r="N878" s="5"/>
    </row>
    <row r="879" spans="14:14">
      <c r="N879" s="5"/>
    </row>
    <row r="880" spans="14:14">
      <c r="N880" s="5"/>
    </row>
    <row r="881" spans="14:14">
      <c r="N881" s="5"/>
    </row>
    <row r="882" spans="14:14">
      <c r="N882" s="5"/>
    </row>
    <row r="883" spans="14:14">
      <c r="N883" s="5"/>
    </row>
    <row r="884" spans="14:14">
      <c r="N884" s="5"/>
    </row>
    <row r="885" spans="14:14">
      <c r="N885" s="5"/>
    </row>
    <row r="886" spans="14:14">
      <c r="N886" s="5"/>
    </row>
    <row r="887" spans="14:14">
      <c r="N887" s="5"/>
    </row>
    <row r="888" spans="14:14">
      <c r="N888" s="5"/>
    </row>
    <row r="889" spans="14:14">
      <c r="N889" s="5"/>
    </row>
    <row r="890" spans="14:14">
      <c r="N890" s="5"/>
    </row>
    <row r="891" spans="14:14">
      <c r="N891" s="5"/>
    </row>
    <row r="892" spans="14:14">
      <c r="N892" s="5"/>
    </row>
    <row r="893" spans="14:14">
      <c r="N893" s="5"/>
    </row>
    <row r="894" spans="14:14">
      <c r="N894" s="5"/>
    </row>
    <row r="895" spans="14:14">
      <c r="N895" s="5"/>
    </row>
    <row r="896" spans="14:14">
      <c r="N896" s="5"/>
    </row>
    <row r="897" spans="14:14">
      <c r="N897" s="5"/>
    </row>
    <row r="898" spans="14:14">
      <c r="N898" s="5"/>
    </row>
    <row r="899" spans="14:14">
      <c r="N899" s="5"/>
    </row>
    <row r="900" spans="14:14">
      <c r="N900" s="5"/>
    </row>
    <row r="901" spans="14:14">
      <c r="N901" s="5"/>
    </row>
    <row r="902" spans="14:14">
      <c r="N902" s="5"/>
    </row>
    <row r="903" spans="14:14">
      <c r="N903" s="5"/>
    </row>
    <row r="904" spans="14:14">
      <c r="N904" s="5"/>
    </row>
    <row r="905" spans="14:14">
      <c r="N905" s="5"/>
    </row>
    <row r="906" spans="14:14">
      <c r="N906" s="5"/>
    </row>
    <row r="907" spans="14:14">
      <c r="N907" s="5"/>
    </row>
    <row r="908" spans="14:14">
      <c r="N908" s="5"/>
    </row>
    <row r="909" spans="14:14">
      <c r="N909" s="5"/>
    </row>
    <row r="910" spans="14:14">
      <c r="N910" s="5"/>
    </row>
    <row r="911" spans="14:14">
      <c r="N911" s="5"/>
    </row>
    <row r="912" spans="14:14">
      <c r="N912" s="5"/>
    </row>
    <row r="913" spans="14:14">
      <c r="N913" s="5"/>
    </row>
    <row r="914" spans="14:14">
      <c r="N914" s="5"/>
    </row>
    <row r="915" spans="14:14">
      <c r="N915" s="5"/>
    </row>
    <row r="916" spans="14:14">
      <c r="N916" s="5"/>
    </row>
    <row r="917" spans="14:14">
      <c r="N917" s="5"/>
    </row>
    <row r="918" spans="14:14">
      <c r="N918" s="5"/>
    </row>
    <row r="919" spans="14:14">
      <c r="N919" s="5"/>
    </row>
    <row r="920" spans="14:14">
      <c r="N920" s="5"/>
    </row>
    <row r="921" spans="14:14">
      <c r="N921" s="5"/>
    </row>
    <row r="922" spans="14:14">
      <c r="N922" s="5"/>
    </row>
    <row r="923" spans="14:14">
      <c r="N923" s="5"/>
    </row>
    <row r="924" spans="14:14">
      <c r="N924" s="5"/>
    </row>
    <row r="925" spans="14:14">
      <c r="N925" s="5"/>
    </row>
    <row r="926" spans="14:14">
      <c r="N926" s="5"/>
    </row>
    <row r="927" spans="14:14">
      <c r="N927" s="5"/>
    </row>
    <row r="928" spans="14:14">
      <c r="N928" s="5"/>
    </row>
    <row r="929" spans="14:14">
      <c r="N929" s="5"/>
    </row>
    <row r="930" spans="14:14">
      <c r="N930" s="5"/>
    </row>
    <row r="931" spans="14:14">
      <c r="N931" s="5"/>
    </row>
    <row r="932" spans="14:14">
      <c r="N932" s="5"/>
    </row>
    <row r="933" spans="14:14">
      <c r="N933" s="5"/>
    </row>
    <row r="934" spans="14:14">
      <c r="N934" s="5"/>
    </row>
    <row r="935" spans="14:14">
      <c r="N935" s="5"/>
    </row>
    <row r="936" spans="14:14">
      <c r="N936" s="5"/>
    </row>
    <row r="937" spans="14:14">
      <c r="N937" s="5"/>
    </row>
    <row r="938" spans="14:14">
      <c r="N938" s="5"/>
    </row>
    <row r="939" spans="14:14">
      <c r="N939" s="5"/>
    </row>
    <row r="940" spans="14:14">
      <c r="N940" s="5"/>
    </row>
    <row r="941" spans="14:14">
      <c r="N941" s="5"/>
    </row>
    <row r="942" spans="14:14">
      <c r="N942" s="5"/>
    </row>
    <row r="943" spans="14:14">
      <c r="N943" s="5"/>
    </row>
    <row r="944" spans="14:14">
      <c r="N944" s="5"/>
    </row>
    <row r="945" spans="14:14">
      <c r="N945" s="5"/>
    </row>
    <row r="946" spans="14:14">
      <c r="N946" s="5"/>
    </row>
    <row r="947" spans="14:14">
      <c r="N947" s="5"/>
    </row>
    <row r="948" spans="14:14">
      <c r="N948" s="5"/>
    </row>
    <row r="949" spans="14:14">
      <c r="N949" s="5"/>
    </row>
    <row r="950" spans="14:14">
      <c r="N950" s="5"/>
    </row>
    <row r="951" spans="14:14">
      <c r="N951" s="5"/>
    </row>
    <row r="952" spans="14:14">
      <c r="N952" s="5"/>
    </row>
  </sheetData>
  <dataConsolidate>
    <dataRefs count="2">
      <dataRef ref="A23:A43" sheet="лист3"/>
      <dataRef ref="A23:B43" sheet="лист3"/>
    </dataRefs>
  </dataConsolidate>
  <customSheetViews>
    <customSheetView guid="{E7D4860E-03E3-43EA-AB43-5778526D6AD3}" showPageBreaks="1" printArea="1" hiddenColumns="1" view="pageBreakPreview">
      <pane ySplit="8" topLeftCell="A83" activePane="bottomLeft" state="frozenSplit"/>
      <selection pane="bottomLeft" activeCell="H9" sqref="H9:H93"/>
      <colBreaks count="1" manualBreakCount="1">
        <brk id="18" max="1048575" man="1"/>
      </colBreaks>
      <pageMargins left="0.2" right="0.2" top="0.25" bottom="0.31" header="0.19" footer="0.51181102362204722"/>
      <pageSetup paperSize="9" scale="70" orientation="landscape" r:id="rId1"/>
      <headerFooter alignWithMargins="0"/>
    </customSheetView>
    <customSheetView guid="{D858A837-1668-4691-8D52-809CF6132469}" showPageBreaks="1" printArea="1" hiddenColumns="1" view="pageBreakPreview">
      <pane ySplit="8" topLeftCell="A83" activePane="bottomLeft" state="frozenSplit"/>
      <selection pane="bottomLeft" activeCell="H83" sqref="H83"/>
      <colBreaks count="1" manualBreakCount="1">
        <brk id="18" max="1048575" man="1"/>
      </colBreaks>
      <pageMargins left="0.2" right="0.2" top="0.25" bottom="0.31" header="0.19" footer="0.51181102362204722"/>
      <pageSetup paperSize="9" scale="70" orientation="landscape" r:id="rId2"/>
      <headerFooter alignWithMargins="0"/>
    </customSheetView>
  </customSheetViews>
  <mergeCells count="14">
    <mergeCell ref="N3:P6"/>
    <mergeCell ref="I3:I7"/>
    <mergeCell ref="J3:J7"/>
    <mergeCell ref="A3:A7"/>
    <mergeCell ref="F3:F7"/>
    <mergeCell ref="G3:G7"/>
    <mergeCell ref="E3:E7"/>
    <mergeCell ref="D3:D7"/>
    <mergeCell ref="B3:B7"/>
    <mergeCell ref="K3:K7"/>
    <mergeCell ref="H3:H7"/>
    <mergeCell ref="C3:C7"/>
    <mergeCell ref="L3:L7"/>
    <mergeCell ref="M3:M7"/>
  </mergeCells>
  <phoneticPr fontId="0" type="noConversion"/>
  <dataValidations count="12">
    <dataValidation type="list" allowBlank="1" showInputMessage="1" showErrorMessage="1" sqref="M128 M87:N87 M89 M126 M92:M94 L105 M122 K106:L390 K42:L104 K9:L40 M38:M39">
      <formula1>"0,1"</formula1>
    </dataValidation>
    <dataValidation type="list" allowBlank="1" showInputMessage="1" showErrorMessage="1" sqref="M127 M88 M123:M125 M95:M121 N91:N92 M90:M91 M129:M390 M42:M86 M9:M37 M40">
      <formula1>"0,1,2"</formula1>
    </dataValidation>
    <dataValidation type="list" allowBlank="1" showInputMessage="1" showErrorMessage="1" sqref="I127 I123:I125 I90:I104 I106:I121 I129:I390 I42:I87 I10:I37 I40">
      <formula1>"1,2,3,4"</formula1>
    </dataValidation>
    <dataValidation type="list" allowBlank="1" showInputMessage="1" showErrorMessage="1" sqref="N127 N90 N123:N124 N96:N104 N106:N121 N129:N390 N42:N86 N10:N37 N40">
      <formula1>"1,2,3,4,5"</formula1>
    </dataValidation>
    <dataValidation type="textLength" allowBlank="1" showInputMessage="1" showErrorMessage="1" sqref="O123:P127 O90:P90 O94:P104 O106:P121 O129:P390 O42:P86 O10:P37 O39:P40">
      <formula1>3</formula1>
      <formula2>100</formula2>
    </dataValidation>
    <dataValidation type="list" allowBlank="1" showInputMessage="1" showErrorMessage="1" sqref="H129:H136 H127 H90:H104 H106 H124:H125 H118:H121 H42:H87 H40 H10:H37">
      <formula1>"A,B,C,D,E,F,G,H,I,J,K,L,M,N,O"</formula1>
    </dataValidation>
    <dataValidation type="list" allowBlank="1" showInputMessage="1" showErrorMessage="1" sqref="N412:N424 H391:H392">
      <formula1>#REF!</formula1>
    </dataValidation>
    <dataValidation type="list" allowBlank="1" showInputMessage="1" showErrorMessage="1" sqref="I391:I574">
      <formula1>$Q$2:$S$2</formula1>
    </dataValidation>
    <dataValidation type="list" allowBlank="1" showInputMessage="1" showErrorMessage="1" sqref="N391:N411">
      <formula1>$Q$2:$T$2</formula1>
    </dataValidation>
    <dataValidation type="list" allowBlank="1" showInputMessage="1" showErrorMessage="1" sqref="H107:H117 H123 H137:H390">
      <formula1>"A, B, C, D, E, F, G, H, I, J, K, L, M, N, O, P, Q, R, S, T, U"</formula1>
    </dataValidation>
    <dataValidation type="list" allowBlank="1" showInputMessage="1" showErrorMessage="1" sqref="N122 N128 I128 N88:N89 H88:I89 H126:I126 N126 H122:I122 H38:I39 N38:N39 H9:I9 N9">
      <formula1>#REF!</formula1>
    </dataValidation>
    <dataValidation type="textLength" allowBlank="1" showInputMessage="1" showErrorMessage="1" sqref="E95:E104 E127:E128 E106:E125 E90 E130:E390 E39:E40 E10:E37 E42:E86">
      <formula1>1</formula1>
      <formula2>100</formula2>
    </dataValidation>
  </dataValidations>
  <pageMargins left="0.19685039370078741" right="0.19685039370078741" top="0.23622047244094491" bottom="0.31496062992125984" header="0.19685039370078741" footer="0.51181102362204722"/>
  <pageSetup paperSize="9" scale="60" orientation="landscape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Q39"/>
  <sheetViews>
    <sheetView topLeftCell="A10" workbookViewId="0">
      <selection activeCell="C20" sqref="C20"/>
    </sheetView>
  </sheetViews>
  <sheetFormatPr defaultRowHeight="12.75"/>
  <cols>
    <col min="1" max="1" width="8.7109375" style="9" customWidth="1"/>
    <col min="2" max="2" width="53.140625" style="9" customWidth="1"/>
    <col min="3" max="3" width="6.5703125" style="9" customWidth="1"/>
    <col min="4" max="4" width="8" style="9" customWidth="1"/>
    <col min="5" max="5" width="15.140625" style="9" customWidth="1"/>
    <col min="6" max="6" width="14.28515625" style="9" customWidth="1"/>
    <col min="7" max="7" width="10.28515625" style="9" customWidth="1"/>
    <col min="8" max="8" width="11.85546875" style="9" customWidth="1"/>
    <col min="9" max="16384" width="9.140625" style="9"/>
  </cols>
  <sheetData>
    <row r="1" spans="1:69" ht="18.75" customHeight="1">
      <c r="A1" s="150"/>
      <c r="B1" s="150"/>
      <c r="C1" s="150"/>
      <c r="D1" s="150"/>
      <c r="E1" s="150"/>
      <c r="F1" s="150"/>
      <c r="G1" s="150"/>
      <c r="H1" s="150"/>
      <c r="I1" s="53" t="s">
        <v>105</v>
      </c>
    </row>
    <row r="2" spans="1:69" ht="15.75">
      <c r="A2" s="156" t="s">
        <v>160</v>
      </c>
      <c r="B2" s="156"/>
      <c r="C2" s="156"/>
      <c r="D2" s="156"/>
      <c r="E2" s="156"/>
      <c r="F2" s="156"/>
      <c r="G2" s="156"/>
      <c r="H2" s="156"/>
    </row>
    <row r="3" spans="1:69" ht="15.75">
      <c r="A3" s="154" t="s">
        <v>158</v>
      </c>
      <c r="B3" s="152" t="s">
        <v>18</v>
      </c>
      <c r="C3" s="151" t="s">
        <v>1</v>
      </c>
      <c r="D3" s="151"/>
      <c r="E3" s="151" t="s">
        <v>7</v>
      </c>
      <c r="F3" s="151"/>
      <c r="G3" s="151"/>
      <c r="H3" s="151"/>
      <c r="BO3" s="19"/>
      <c r="BP3" s="19"/>
      <c r="BQ3" s="19"/>
    </row>
    <row r="4" spans="1:69" ht="45.75" customHeight="1">
      <c r="A4" s="155"/>
      <c r="B4" s="153"/>
      <c r="C4" s="77" t="s">
        <v>2</v>
      </c>
      <c r="D4" s="77" t="s">
        <v>3</v>
      </c>
      <c r="E4" s="78" t="s">
        <v>159</v>
      </c>
      <c r="F4" s="78" t="s">
        <v>111</v>
      </c>
      <c r="G4" s="78" t="s">
        <v>20</v>
      </c>
      <c r="H4" s="78" t="s">
        <v>21</v>
      </c>
      <c r="BO4" s="19"/>
      <c r="BP4" s="19"/>
      <c r="BQ4" s="19"/>
    </row>
    <row r="5" spans="1:69" ht="31.5">
      <c r="A5" s="64" t="s">
        <v>27</v>
      </c>
      <c r="B5" s="63" t="s">
        <v>115</v>
      </c>
      <c r="C5" s="40">
        <f>COUNTIF(Лист1!$H$9:$H$390,A5)</f>
        <v>14</v>
      </c>
      <c r="D5" s="51">
        <f>(C5/$C$26)*100</f>
        <v>11.111111111111111</v>
      </c>
      <c r="E5" s="41">
        <f>COUNTIF(Лист1!Q9:Q418,"a1")</f>
        <v>1</v>
      </c>
      <c r="F5" s="41">
        <f>COUNTIF(Лист1!Q9:Q418,"a2")</f>
        <v>0</v>
      </c>
      <c r="G5" s="41">
        <f>COUNTIF(Лист1!Q9:Q418,"a3")</f>
        <v>13</v>
      </c>
      <c r="H5" s="41">
        <f>COUNTIF(Лист1!Q9:Q418,"a4")</f>
        <v>0</v>
      </c>
      <c r="BO5" s="19"/>
      <c r="BP5" s="19"/>
      <c r="BQ5" s="19"/>
    </row>
    <row r="6" spans="1:69" ht="15.75">
      <c r="A6" s="64" t="s">
        <v>28</v>
      </c>
      <c r="B6" s="63" t="s">
        <v>30</v>
      </c>
      <c r="C6" s="40">
        <f>COUNTIF(Лист1!$H$9:$H$390,A6)</f>
        <v>0</v>
      </c>
      <c r="D6" s="51">
        <f t="shared" ref="D6:D25" si="0">(C6/$C$26)*100</f>
        <v>0</v>
      </c>
      <c r="E6" s="41">
        <f>COUNTIF(Лист1!Q9:Q418,"b1")</f>
        <v>0</v>
      </c>
      <c r="F6" s="41">
        <f>COUNTIF(Лист1!Q9:Q418,"b2")</f>
        <v>0</v>
      </c>
      <c r="G6" s="41">
        <f>COUNTIF(Лист1!Q9:Q418,"b3")</f>
        <v>0</v>
      </c>
      <c r="H6" s="41">
        <f>COUNTIF(Лист1!Q9:Q418,"b4")</f>
        <v>0</v>
      </c>
      <c r="BO6" s="19"/>
      <c r="BP6" s="19"/>
      <c r="BQ6" s="19"/>
    </row>
    <row r="7" spans="1:69" ht="15.75">
      <c r="A7" s="64" t="s">
        <v>29</v>
      </c>
      <c r="B7" s="63" t="s">
        <v>32</v>
      </c>
      <c r="C7" s="40">
        <f>COUNTIF(Лист1!$H$9:$H$390,A7)</f>
        <v>0</v>
      </c>
      <c r="D7" s="51">
        <f t="shared" si="0"/>
        <v>0</v>
      </c>
      <c r="E7" s="41">
        <f>COUNTIF(Лист1!Q9:Q418,"c1")</f>
        <v>0</v>
      </c>
      <c r="F7" s="41">
        <f>COUNTIF(Лист1!Q9:Q418,"c2")</f>
        <v>0</v>
      </c>
      <c r="G7" s="41">
        <f>COUNTIF(Лист1!Q9:Q418,"c3")</f>
        <v>0</v>
      </c>
      <c r="H7" s="41">
        <f>COUNTIF(Лист1!Q9:Q418,"c4")</f>
        <v>0</v>
      </c>
      <c r="BO7" s="19"/>
      <c r="BP7" s="19"/>
      <c r="BQ7" s="19"/>
    </row>
    <row r="8" spans="1:69" ht="31.5">
      <c r="A8" s="64" t="s">
        <v>31</v>
      </c>
      <c r="B8" s="63" t="s">
        <v>119</v>
      </c>
      <c r="C8" s="40">
        <f>COUNTIF(Лист1!$H$9:$H$390,A8)</f>
        <v>1</v>
      </c>
      <c r="D8" s="51">
        <f t="shared" si="0"/>
        <v>0.79365079365079361</v>
      </c>
      <c r="E8" s="41">
        <f>COUNTIF(Лист1!Q9:Q418,"d1")</f>
        <v>0</v>
      </c>
      <c r="F8" s="41">
        <f>COUNTIF(Лист1!Q9:Q418,"d2")</f>
        <v>0</v>
      </c>
      <c r="G8" s="41">
        <f>COUNTIF(Лист1!Q9:Q418,"d3")</f>
        <v>1</v>
      </c>
      <c r="H8" s="41">
        <f>COUNTIF(Лист1!Q9:Q418,"d4")</f>
        <v>0</v>
      </c>
      <c r="BO8" s="19"/>
      <c r="BP8" s="19"/>
      <c r="BQ8" s="19"/>
    </row>
    <row r="9" spans="1:69" ht="47.25">
      <c r="A9" s="64" t="s">
        <v>33</v>
      </c>
      <c r="B9" s="63" t="s">
        <v>121</v>
      </c>
      <c r="C9" s="40">
        <f>COUNTIF(Лист1!$H$9:$H$390,A9)</f>
        <v>1</v>
      </c>
      <c r="D9" s="51">
        <f t="shared" si="0"/>
        <v>0.79365079365079361</v>
      </c>
      <c r="E9" s="41">
        <f>COUNTIF(Лист1!Q9:Q418,"e1")</f>
        <v>0</v>
      </c>
      <c r="F9" s="41">
        <f>COUNTIF(Лист1!Q9:Q418,"e2")</f>
        <v>1</v>
      </c>
      <c r="G9" s="41">
        <f>COUNTIF(Лист1!Q9:Q418,"e3")</f>
        <v>0</v>
      </c>
      <c r="H9" s="41">
        <f>COUNTIF(Лист1!Q9:Q418,"e4")</f>
        <v>0</v>
      </c>
      <c r="BO9" s="19"/>
      <c r="BP9" s="19"/>
      <c r="BQ9" s="19"/>
    </row>
    <row r="10" spans="1:69" ht="15.75">
      <c r="A10" s="64" t="s">
        <v>34</v>
      </c>
      <c r="B10" s="63" t="s">
        <v>4</v>
      </c>
      <c r="C10" s="40">
        <f>COUNTIF(Лист1!$H$9:$H$390,A10)</f>
        <v>3</v>
      </c>
      <c r="D10" s="51">
        <f t="shared" si="0"/>
        <v>2.3809523809523809</v>
      </c>
      <c r="E10" s="41">
        <f>COUNTIF(Лист1!Q9:Q418,"f1")</f>
        <v>0</v>
      </c>
      <c r="F10" s="41">
        <f>COUNTIF(Лист1!Q9:Q418,"f2")</f>
        <v>0</v>
      </c>
      <c r="G10" s="41">
        <f>COUNTIF(Лист1!Q9:Q418,"f3")</f>
        <v>3</v>
      </c>
      <c r="H10" s="41">
        <f>COUNTIF(Лист1!Q9:Q418,"f4")</f>
        <v>0</v>
      </c>
      <c r="BO10" s="19"/>
      <c r="BP10" s="19"/>
      <c r="BQ10" s="19"/>
    </row>
    <row r="11" spans="1:69" ht="31.5">
      <c r="A11" s="64" t="s">
        <v>35</v>
      </c>
      <c r="B11" s="66" t="s">
        <v>124</v>
      </c>
      <c r="C11" s="40">
        <f>COUNTIF(Лист1!$H$9:$H$390,A11)</f>
        <v>4</v>
      </c>
      <c r="D11" s="51">
        <f t="shared" si="0"/>
        <v>3.1746031746031744</v>
      </c>
      <c r="E11" s="41">
        <f>COUNTIF(Лист1!Q9:Q418,"g1")</f>
        <v>0</v>
      </c>
      <c r="F11" s="41">
        <f>COUNTIF(Лист1!Q9:Q418,"g2")</f>
        <v>0</v>
      </c>
      <c r="G11" s="41">
        <f>COUNTIF(Лист1!Q9:Q418,"g3")</f>
        <v>4</v>
      </c>
      <c r="H11" s="41">
        <f>COUNTIF(Лист1!Q9:Q418,"g4")</f>
        <v>0</v>
      </c>
      <c r="BO11" s="19"/>
      <c r="BP11" s="19"/>
      <c r="BQ11" s="19"/>
    </row>
    <row r="12" spans="1:69" ht="15.75">
      <c r="A12" s="64" t="s">
        <v>36</v>
      </c>
      <c r="B12" s="63" t="s">
        <v>126</v>
      </c>
      <c r="C12" s="40">
        <f>COUNTIF(Лист1!$H$9:$H$390,A12)</f>
        <v>0</v>
      </c>
      <c r="D12" s="51">
        <f t="shared" si="0"/>
        <v>0</v>
      </c>
      <c r="E12" s="41">
        <f>COUNTIF(Лист1!Q9:Q418,"h1")</f>
        <v>0</v>
      </c>
      <c r="F12" s="41">
        <f>COUNTIF(Лист1!Q9:Q418,"h2")</f>
        <v>0</v>
      </c>
      <c r="G12" s="41">
        <f>COUNTIF(Лист1!Q9:Q418,"h3")</f>
        <v>0</v>
      </c>
      <c r="H12" s="41">
        <f>COUNTIF(Лист1!Q9:Q418,"h4")</f>
        <v>0</v>
      </c>
      <c r="BO12" s="19"/>
      <c r="BP12" s="19"/>
      <c r="BQ12" s="19"/>
    </row>
    <row r="13" spans="1:69" ht="31.5">
      <c r="A13" s="64" t="s">
        <v>47</v>
      </c>
      <c r="B13" s="63" t="s">
        <v>128</v>
      </c>
      <c r="C13" s="40">
        <f>COUNTIF(Лист1!$H$9:$H$390,A13)</f>
        <v>0</v>
      </c>
      <c r="D13" s="51">
        <f t="shared" si="0"/>
        <v>0</v>
      </c>
      <c r="E13" s="41">
        <f>COUNTIF(Лист1!Q9:Q418,"i1")</f>
        <v>0</v>
      </c>
      <c r="F13" s="41">
        <f>COUNTIF(Лист1!Q9:Q418,"i2")</f>
        <v>0</v>
      </c>
      <c r="G13" s="41">
        <f>COUNTIF(Лист1!Q9:Q418,"i3")</f>
        <v>0</v>
      </c>
      <c r="H13" s="41">
        <f>COUNTIF(Лист1!Q9:Q418,"i4")</f>
        <v>0</v>
      </c>
      <c r="BO13" s="19"/>
      <c r="BP13" s="19"/>
      <c r="BQ13" s="19"/>
    </row>
    <row r="14" spans="1:69" ht="15.75">
      <c r="A14" s="64" t="s">
        <v>37</v>
      </c>
      <c r="B14" s="63" t="s">
        <v>130</v>
      </c>
      <c r="C14" s="40">
        <f>COUNTIF(Лист1!$H$9:$H$390,A14)</f>
        <v>0</v>
      </c>
      <c r="D14" s="51">
        <f t="shared" si="0"/>
        <v>0</v>
      </c>
      <c r="E14" s="41">
        <f>COUNTIF(Лист1!Q9:Q418,"j1")</f>
        <v>0</v>
      </c>
      <c r="F14" s="41">
        <f>COUNTIF(Лист1!Q9:Q418,"j2")</f>
        <v>0</v>
      </c>
      <c r="G14" s="41">
        <f>COUNTIF(Лист1!Q9:Q418,"j3")</f>
        <v>0</v>
      </c>
      <c r="H14" s="41">
        <f>COUNTIF(Лист1!Q9:Q418,"j4")</f>
        <v>0</v>
      </c>
      <c r="BO14" s="19"/>
      <c r="BP14" s="19"/>
      <c r="BQ14" s="19"/>
    </row>
    <row r="15" spans="1:69" ht="15.75">
      <c r="A15" s="64" t="s">
        <v>38</v>
      </c>
      <c r="B15" s="63" t="s">
        <v>132</v>
      </c>
      <c r="C15" s="40">
        <f>COUNTIF(Лист1!$H$9:$H$390,A15)</f>
        <v>0</v>
      </c>
      <c r="D15" s="51">
        <f t="shared" si="0"/>
        <v>0</v>
      </c>
      <c r="E15" s="41">
        <f>COUNTIF(Лист1!Q9:Q418,"k1")</f>
        <v>0</v>
      </c>
      <c r="F15" s="41">
        <f>COUNTIF(Лист1!Q9:Q418,"k2")</f>
        <v>0</v>
      </c>
      <c r="G15" s="41">
        <f>COUNTIF(Лист1!Q9:Q418,"k3")</f>
        <v>0</v>
      </c>
      <c r="H15" s="41">
        <f>COUNTIF(Лист1!Q9:Q418,"k4")</f>
        <v>0</v>
      </c>
      <c r="BO15" s="19"/>
      <c r="BP15" s="19"/>
      <c r="BQ15" s="19"/>
    </row>
    <row r="16" spans="1:69" ht="31.5">
      <c r="A16" s="64" t="s">
        <v>39</v>
      </c>
      <c r="B16" s="63" t="s">
        <v>134</v>
      </c>
      <c r="C16" s="40">
        <f>COUNTIF(Лист1!$H$9:$H$390,A16)</f>
        <v>17</v>
      </c>
      <c r="D16" s="51">
        <f t="shared" si="0"/>
        <v>13.492063492063492</v>
      </c>
      <c r="E16" s="41">
        <f>COUNTIF(Лист1!Q9:Q418,"l1")</f>
        <v>1</v>
      </c>
      <c r="F16" s="41">
        <f>COUNTIF(Лист1!Q9:Q418,"l2")</f>
        <v>14</v>
      </c>
      <c r="G16" s="41">
        <f>COUNTIF(Лист1!Q9:Q418,"l3")</f>
        <v>0</v>
      </c>
      <c r="H16" s="41">
        <f>COUNTIF(Лист1!Q9:Q418,"l4")</f>
        <v>0</v>
      </c>
      <c r="BO16" s="19"/>
      <c r="BP16" s="19"/>
      <c r="BQ16" s="19"/>
    </row>
    <row r="17" spans="1:8" ht="31.5">
      <c r="A17" s="64" t="s">
        <v>40</v>
      </c>
      <c r="B17" s="63" t="s">
        <v>136</v>
      </c>
      <c r="C17" s="40">
        <f>COUNTIF(Лист1!$H$9:$H$390,A17)</f>
        <v>46</v>
      </c>
      <c r="D17" s="51">
        <f t="shared" si="0"/>
        <v>36.507936507936506</v>
      </c>
      <c r="E17" s="41">
        <f>COUNTIF(Лист1!Q9:Q418,"m1")</f>
        <v>0</v>
      </c>
      <c r="F17" s="41">
        <f>COUNTIF(Лист1!Q9:Q418,"m2")</f>
        <v>45</v>
      </c>
      <c r="G17" s="41">
        <f>COUNTIF(Лист1!Q9:Q418,"m3")</f>
        <v>0</v>
      </c>
      <c r="H17" s="41">
        <f>COUNTIF(Лист1!Q9:Q418,"m4")</f>
        <v>0</v>
      </c>
    </row>
    <row r="18" spans="1:8" ht="31.5">
      <c r="A18" s="64" t="s">
        <v>42</v>
      </c>
      <c r="B18" s="63" t="s">
        <v>138</v>
      </c>
      <c r="C18" s="70">
        <f>COUNTIF(Лист1!$H$9:$H$390,A18)</f>
        <v>1</v>
      </c>
      <c r="D18" s="71">
        <f t="shared" si="0"/>
        <v>0.79365079365079361</v>
      </c>
      <c r="E18" s="72">
        <f>COUNTIF(Лист1!Q9:Q418,"n1")</f>
        <v>1</v>
      </c>
      <c r="F18" s="72">
        <f>COUNTIF(Лист1!Q9:Q418,"n2")</f>
        <v>0</v>
      </c>
      <c r="G18" s="72">
        <f>COUNTIF(Лист1!Q9:Q418,"n3")</f>
        <v>0</v>
      </c>
      <c r="H18" s="72">
        <f>COUNTIF(Лист1!Q9:Q418,"n4")</f>
        <v>0</v>
      </c>
    </row>
    <row r="19" spans="1:8" ht="31.5">
      <c r="A19" s="64" t="s">
        <v>43</v>
      </c>
      <c r="B19" s="63" t="s">
        <v>140</v>
      </c>
      <c r="C19" s="70">
        <f>COUNTIF(Лист1!$H$9:$H$390,A19)</f>
        <v>35</v>
      </c>
      <c r="D19" s="71">
        <f t="shared" si="0"/>
        <v>27.777777777777779</v>
      </c>
      <c r="E19" s="72">
        <f>COUNTIF(Лист1!Q9:Q418,"o1")</f>
        <v>0</v>
      </c>
      <c r="F19" s="72">
        <f>COUNTIF(Лист1!Q9:Q418,"o2")</f>
        <v>33</v>
      </c>
      <c r="G19" s="72">
        <f>COUNTIF(Лист1!Q9:Q418,"o3")</f>
        <v>2</v>
      </c>
      <c r="H19" s="72">
        <f>COUNTIF(Лист1!Q9:Q418,"o4")</f>
        <v>0</v>
      </c>
    </row>
    <row r="20" spans="1:8" ht="15.75">
      <c r="A20" s="64" t="s">
        <v>163</v>
      </c>
      <c r="B20" s="63" t="s">
        <v>41</v>
      </c>
      <c r="C20" s="70">
        <f>COUNTIF(Лист1!$H$9:$H$390,A20)</f>
        <v>0</v>
      </c>
      <c r="D20" s="71">
        <f t="shared" si="0"/>
        <v>0</v>
      </c>
      <c r="E20" s="72">
        <f>COUNTIF(Лист1!Q9:Q418,"p1")</f>
        <v>0</v>
      </c>
      <c r="F20" s="72">
        <f>COUNTIF(Лист1!Q9:Q418,"p2")</f>
        <v>0</v>
      </c>
      <c r="G20" s="72">
        <f>COUNTIF(Лист1!Q9:Q418,"p3")</f>
        <v>0</v>
      </c>
      <c r="H20" s="72">
        <f>COUNTIF(Лист1!Q9:Q418,"p4")</f>
        <v>0</v>
      </c>
    </row>
    <row r="21" spans="1:8" ht="31.5">
      <c r="A21" s="64" t="s">
        <v>145</v>
      </c>
      <c r="B21" s="63" t="s">
        <v>144</v>
      </c>
      <c r="C21" s="70">
        <f>COUNTIF(Лист1!$H$9:$H$390,A21)</f>
        <v>2</v>
      </c>
      <c r="D21" s="71">
        <f t="shared" si="0"/>
        <v>1.5873015873015872</v>
      </c>
      <c r="E21" s="72">
        <f>COUNTIF(Лист1!Q9:Q418,"q1")</f>
        <v>0</v>
      </c>
      <c r="F21" s="72">
        <f>COUNTIF(Лист1!Q9:Q418,"q2")</f>
        <v>1</v>
      </c>
      <c r="G21" s="72">
        <f>COUNTIF(Лист1!Q9:Q418,"q3")</f>
        <v>1</v>
      </c>
      <c r="H21" s="72">
        <f>COUNTIF(Лист1!Q9:Q418,"q4")</f>
        <v>0</v>
      </c>
    </row>
    <row r="22" spans="1:8" ht="31.5">
      <c r="A22" s="64" t="s">
        <v>148</v>
      </c>
      <c r="B22" s="63" t="s">
        <v>147</v>
      </c>
      <c r="C22" s="70">
        <f>COUNTIF(Лист1!$H$9:$H$390,A22)</f>
        <v>1</v>
      </c>
      <c r="D22" s="71">
        <f t="shared" si="0"/>
        <v>0.79365079365079361</v>
      </c>
      <c r="E22" s="72">
        <f>COUNTIF(Лист1!Q9:Q418,"r1")</f>
        <v>0</v>
      </c>
      <c r="F22" s="72">
        <f>COUNTIF(Лист1!Q9:Q418,"r2")</f>
        <v>1</v>
      </c>
      <c r="G22" s="72">
        <f>COUNTIF(Лист1!Q9:Q418,"r3")</f>
        <v>0</v>
      </c>
      <c r="H22" s="72">
        <f>COUNTIF(Лист1!Q9:Q418,"r4")</f>
        <v>0</v>
      </c>
    </row>
    <row r="23" spans="1:8" ht="15.75">
      <c r="A23" s="64" t="s">
        <v>151</v>
      </c>
      <c r="B23" s="63" t="s">
        <v>150</v>
      </c>
      <c r="C23" s="70">
        <f>COUNTIF(Лист1!$H$9:$H$390,A23)</f>
        <v>0</v>
      </c>
      <c r="D23" s="71">
        <f t="shared" si="0"/>
        <v>0</v>
      </c>
      <c r="E23" s="72">
        <f>COUNTIF(Лист1!Q9:Q418,"s1")</f>
        <v>0</v>
      </c>
      <c r="F23" s="72">
        <f>COUNTIF(Лист1!Q9:Q418,"s2")</f>
        <v>0</v>
      </c>
      <c r="G23" s="72">
        <f>COUNTIF(Лист1!Q9:Q418,"s3")</f>
        <v>0</v>
      </c>
      <c r="H23" s="72">
        <f>COUNTIF(Лист1!Q9:Q418,"s4")</f>
        <v>0</v>
      </c>
    </row>
    <row r="24" spans="1:8" ht="78.75">
      <c r="A24" s="65" t="s">
        <v>154</v>
      </c>
      <c r="B24" s="67" t="s">
        <v>153</v>
      </c>
      <c r="C24" s="70">
        <f>COUNTIF(Лист1!$H$9:$H$390,A24)</f>
        <v>1</v>
      </c>
      <c r="D24" s="71">
        <f t="shared" si="0"/>
        <v>0.79365079365079361</v>
      </c>
      <c r="E24" s="72">
        <f>COUNTIF(Лист1!Q9:Q418,"t1")</f>
        <v>0</v>
      </c>
      <c r="F24" s="72">
        <f>COUNTIF(Лист1!Q9:Q418,"t2")</f>
        <v>0</v>
      </c>
      <c r="G24" s="72">
        <f>COUNTIF(Лист1!Q9:Q418,"t3")</f>
        <v>1</v>
      </c>
      <c r="H24" s="72">
        <f>COUNTIF(Лист1!Q9:Q418,"t4")</f>
        <v>0</v>
      </c>
    </row>
    <row r="25" spans="1:8" ht="31.5">
      <c r="A25" s="65" t="s">
        <v>157</v>
      </c>
      <c r="B25" s="68" t="s">
        <v>156</v>
      </c>
      <c r="C25" s="70">
        <f>COUNTIF(Лист1!$H$9:$H$390,A25)</f>
        <v>0</v>
      </c>
      <c r="D25" s="71">
        <f t="shared" si="0"/>
        <v>0</v>
      </c>
      <c r="E25" s="72">
        <f>COUNTIF(Лист1!Q9:Q418,"u1")</f>
        <v>0</v>
      </c>
      <c r="F25" s="72">
        <f>COUNTIF(Лист1!Q9:Q418,"u2")</f>
        <v>0</v>
      </c>
      <c r="G25" s="72">
        <f>COUNTIF(Лист1!Q9:Q418,"u3")</f>
        <v>0</v>
      </c>
      <c r="H25" s="72">
        <f>COUNTIF(Лист1!Q9:Q418,"u4")</f>
        <v>0</v>
      </c>
    </row>
    <row r="26" spans="1:8">
      <c r="A26" s="69"/>
      <c r="B26" s="21" t="s">
        <v>5</v>
      </c>
      <c r="C26" s="73">
        <f>SUM(C5:C25)</f>
        <v>126</v>
      </c>
      <c r="D26" s="52"/>
      <c r="E26" s="74">
        <f>SUM(E5:E25)</f>
        <v>3</v>
      </c>
      <c r="F26" s="74">
        <f>SUM(F5:F25)</f>
        <v>95</v>
      </c>
      <c r="G26" s="74">
        <f>SUM(G5:G25)</f>
        <v>25</v>
      </c>
      <c r="H26" s="74">
        <f>SUM(H5:H25)</f>
        <v>0</v>
      </c>
    </row>
    <row r="27" spans="1:8">
      <c r="A27" s="69"/>
      <c r="B27" s="21" t="s">
        <v>6</v>
      </c>
      <c r="C27" s="75" t="b">
        <f>IF(C26=SUM(E26:H26),"ОК",FALSE)</f>
        <v>0</v>
      </c>
      <c r="D27" s="52">
        <f>SUM(E27:H27)</f>
        <v>97.61904761904762</v>
      </c>
      <c r="E27" s="76">
        <f>E26/$C$26*100</f>
        <v>2.3809523809523809</v>
      </c>
      <c r="F27" s="76">
        <f>F26/$C$26*100</f>
        <v>75.396825396825392</v>
      </c>
      <c r="G27" s="76">
        <f>G26/$C$26*100</f>
        <v>19.841269841269842</v>
      </c>
      <c r="H27" s="76">
        <f>H26/$C$26*100</f>
        <v>0</v>
      </c>
    </row>
    <row r="28" spans="1:8">
      <c r="A28" s="20"/>
      <c r="B28" s="20"/>
      <c r="C28" s="19"/>
      <c r="D28" s="19"/>
      <c r="E28" s="19"/>
      <c r="F28" s="19"/>
      <c r="G28" s="19"/>
      <c r="H28" s="19"/>
    </row>
    <row r="29" spans="1:8">
      <c r="A29" s="20"/>
      <c r="B29" s="20"/>
      <c r="C29" s="19"/>
      <c r="D29" s="19"/>
      <c r="E29" s="19"/>
      <c r="F29" s="19"/>
      <c r="G29" s="19"/>
      <c r="H29" s="19"/>
    </row>
    <row r="30" spans="1:8">
      <c r="A30" s="20"/>
      <c r="B30" s="20"/>
      <c r="C30" s="19"/>
      <c r="D30" s="19"/>
      <c r="E30" s="19"/>
      <c r="F30" s="19"/>
      <c r="G30" s="19"/>
      <c r="H30" s="19"/>
    </row>
    <row r="31" spans="1:8">
      <c r="A31" s="20"/>
      <c r="B31" s="20"/>
      <c r="C31" s="19"/>
      <c r="D31" s="19"/>
      <c r="E31" s="19"/>
      <c r="F31" s="19"/>
      <c r="G31" s="19"/>
      <c r="H31" s="19"/>
    </row>
    <row r="32" spans="1:8">
      <c r="A32" s="20"/>
      <c r="B32" s="20"/>
      <c r="C32" s="19"/>
      <c r="D32" s="19"/>
      <c r="E32" s="19"/>
      <c r="F32" s="19"/>
      <c r="G32" s="19"/>
      <c r="H32" s="19"/>
    </row>
    <row r="33" spans="1:8">
      <c r="A33" s="20"/>
      <c r="B33" s="20"/>
      <c r="C33" s="19"/>
      <c r="D33" s="19"/>
      <c r="E33" s="19"/>
      <c r="F33" s="19"/>
      <c r="G33" s="19"/>
      <c r="H33" s="19"/>
    </row>
    <row r="34" spans="1:8">
      <c r="A34" s="20"/>
      <c r="B34" s="20"/>
      <c r="C34" s="19"/>
      <c r="D34" s="19"/>
      <c r="E34" s="19"/>
      <c r="F34" s="19"/>
      <c r="G34" s="19"/>
      <c r="H34" s="19"/>
    </row>
    <row r="35" spans="1:8">
      <c r="A35" s="20"/>
      <c r="B35" s="20"/>
      <c r="C35" s="19"/>
      <c r="D35" s="19"/>
      <c r="E35" s="19"/>
      <c r="F35" s="19"/>
      <c r="G35" s="19"/>
      <c r="H35" s="19"/>
    </row>
    <row r="36" spans="1:8">
      <c r="A36" s="20"/>
      <c r="B36" s="20"/>
      <c r="C36" s="19"/>
      <c r="D36" s="19"/>
      <c r="E36" s="19"/>
      <c r="F36" s="19"/>
      <c r="G36" s="19"/>
      <c r="H36" s="19"/>
    </row>
    <row r="37" spans="1:8">
      <c r="A37" s="20"/>
      <c r="B37" s="20"/>
      <c r="C37" s="19"/>
      <c r="D37" s="19"/>
      <c r="E37" s="19"/>
      <c r="F37" s="19"/>
      <c r="G37" s="19"/>
      <c r="H37" s="19"/>
    </row>
    <row r="38" spans="1:8">
      <c r="A38" s="20"/>
      <c r="B38" s="20"/>
      <c r="C38" s="19"/>
      <c r="D38" s="19"/>
      <c r="E38" s="19"/>
      <c r="F38" s="19"/>
      <c r="G38" s="19"/>
      <c r="H38" s="19"/>
    </row>
    <row r="39" spans="1:8">
      <c r="A39" s="20"/>
      <c r="B39" s="20"/>
      <c r="C39" s="19"/>
      <c r="D39" s="19"/>
      <c r="E39" s="19"/>
      <c r="F39" s="19"/>
      <c r="G39" s="19"/>
      <c r="H39" s="19"/>
    </row>
  </sheetData>
  <customSheetViews>
    <customSheetView guid="{E7D4860E-03E3-43EA-AB43-5778526D6AD3}" topLeftCell="B1">
      <selection activeCell="B10" sqref="B10"/>
      <pageMargins left="0.49" right="0.2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  <customSheetView guid="{D858A837-1668-4691-8D52-809CF6132469}" topLeftCell="B1">
      <selection activeCell="B10" sqref="B10"/>
      <pageMargins left="0.49" right="0.2" top="0.98425196850393704" bottom="0.98425196850393704" header="0.51181102362204722" footer="0.51181102362204722"/>
      <printOptions horizontalCentered="1"/>
      <pageSetup paperSize="9" orientation="landscape" r:id="rId2"/>
      <headerFooter alignWithMargins="0"/>
    </customSheetView>
  </customSheetViews>
  <mergeCells count="6">
    <mergeCell ref="A1:H1"/>
    <mergeCell ref="C3:D3"/>
    <mergeCell ref="E3:H3"/>
    <mergeCell ref="B3:B4"/>
    <mergeCell ref="A3:A4"/>
    <mergeCell ref="A2:H2"/>
  </mergeCells>
  <phoneticPr fontId="0" type="noConversion"/>
  <printOptions horizontalCentered="1"/>
  <pageMargins left="0.49" right="0.2" top="0.98425196850393704" bottom="0.98425196850393704" header="0.51181102362204722" footer="0.51181102362204722"/>
  <pageSetup paperSize="9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2:K521"/>
  <sheetViews>
    <sheetView workbookViewId="0">
      <selection activeCell="A38" sqref="A38"/>
    </sheetView>
  </sheetViews>
  <sheetFormatPr defaultRowHeight="12.75"/>
  <cols>
    <col min="2" max="2" width="74.5703125" customWidth="1"/>
    <col min="3" max="3" width="17.42578125" customWidth="1"/>
    <col min="7" max="7" width="19.140625" customWidth="1"/>
  </cols>
  <sheetData>
    <row r="2" spans="1:11" ht="15.75">
      <c r="A2" s="157" t="s">
        <v>19</v>
      </c>
      <c r="B2" s="157"/>
      <c r="E2" t="s">
        <v>98</v>
      </c>
    </row>
    <row r="4" spans="1:11" ht="15.75">
      <c r="A4" s="84" t="s">
        <v>15</v>
      </c>
      <c r="B4" s="84" t="s">
        <v>18</v>
      </c>
      <c r="C4" s="81"/>
      <c r="D4" s="34"/>
      <c r="E4" s="23" t="s">
        <v>50</v>
      </c>
      <c r="F4" s="23" t="s">
        <v>0</v>
      </c>
      <c r="G4" s="23" t="s">
        <v>51</v>
      </c>
    </row>
    <row r="5" spans="1:11" ht="15.75">
      <c r="A5" s="80">
        <v>1</v>
      </c>
      <c r="B5" s="82" t="s">
        <v>159</v>
      </c>
      <c r="C5" s="83"/>
      <c r="E5" s="24" t="s">
        <v>52</v>
      </c>
      <c r="F5" s="24" t="s">
        <v>53</v>
      </c>
      <c r="G5" s="24" t="s">
        <v>53</v>
      </c>
    </row>
    <row r="6" spans="1:11" ht="15.75">
      <c r="A6" s="80">
        <v>2</v>
      </c>
      <c r="B6" s="82" t="s">
        <v>111</v>
      </c>
      <c r="C6" s="83"/>
      <c r="E6" s="24"/>
      <c r="F6" s="25" t="s">
        <v>54</v>
      </c>
      <c r="G6" s="24"/>
    </row>
    <row r="7" spans="1:11" ht="15.75">
      <c r="A7" s="80">
        <v>3</v>
      </c>
      <c r="B7" s="82" t="s">
        <v>20</v>
      </c>
      <c r="C7" s="83"/>
      <c r="E7" s="26"/>
      <c r="F7" s="26"/>
      <c r="G7" s="26"/>
    </row>
    <row r="8" spans="1:11" ht="15.75">
      <c r="A8" s="80">
        <v>4</v>
      </c>
      <c r="B8" s="82" t="s">
        <v>21</v>
      </c>
      <c r="C8" s="83"/>
      <c r="E8" s="27">
        <v>1</v>
      </c>
      <c r="F8" s="27">
        <v>1</v>
      </c>
      <c r="G8" s="28" t="s">
        <v>55</v>
      </c>
      <c r="K8" s="2"/>
    </row>
    <row r="9" spans="1:11" ht="15.75">
      <c r="A9" s="83"/>
      <c r="B9" s="83"/>
      <c r="C9" s="83"/>
      <c r="E9" s="29">
        <v>2</v>
      </c>
      <c r="F9" s="29">
        <v>1</v>
      </c>
      <c r="G9" s="30" t="s">
        <v>56</v>
      </c>
      <c r="K9" s="2"/>
    </row>
    <row r="10" spans="1:11" ht="15.75">
      <c r="A10" s="83"/>
      <c r="B10" s="83"/>
      <c r="C10" s="83"/>
      <c r="E10" s="29">
        <v>3</v>
      </c>
      <c r="F10" s="29">
        <v>1</v>
      </c>
      <c r="G10" s="30" t="s">
        <v>57</v>
      </c>
    </row>
    <row r="11" spans="1:11" ht="15.75">
      <c r="A11" s="157" t="s">
        <v>22</v>
      </c>
      <c r="B11" s="157"/>
      <c r="C11" s="83"/>
      <c r="E11" s="29">
        <v>4</v>
      </c>
      <c r="F11" s="29">
        <v>1</v>
      </c>
      <c r="G11" s="30" t="s">
        <v>58</v>
      </c>
    </row>
    <row r="12" spans="1:11" ht="15.75">
      <c r="A12" s="83"/>
      <c r="B12" s="83"/>
      <c r="C12" s="83"/>
      <c r="E12" s="29">
        <v>5</v>
      </c>
      <c r="F12" s="29">
        <v>1</v>
      </c>
      <c r="G12" s="30" t="s">
        <v>59</v>
      </c>
    </row>
    <row r="13" spans="1:11" ht="15.75">
      <c r="A13" s="84" t="s">
        <v>15</v>
      </c>
      <c r="B13" s="84" t="s">
        <v>18</v>
      </c>
      <c r="C13" s="81"/>
      <c r="D13" s="34"/>
      <c r="E13" s="29">
        <v>6</v>
      </c>
      <c r="F13" s="29">
        <v>1</v>
      </c>
      <c r="G13" s="30" t="s">
        <v>60</v>
      </c>
    </row>
    <row r="14" spans="1:11" ht="15.75">
      <c r="A14" s="80">
        <v>1</v>
      </c>
      <c r="B14" s="82" t="s">
        <v>23</v>
      </c>
      <c r="C14" s="83"/>
      <c r="E14" s="29">
        <v>7</v>
      </c>
      <c r="F14" s="29">
        <v>1</v>
      </c>
      <c r="G14" s="30" t="s">
        <v>61</v>
      </c>
    </row>
    <row r="15" spans="1:11" ht="15.75">
      <c r="A15" s="80">
        <v>2</v>
      </c>
      <c r="B15" s="82" t="s">
        <v>24</v>
      </c>
      <c r="C15" s="83"/>
      <c r="E15" s="29">
        <v>8</v>
      </c>
      <c r="F15" s="29">
        <v>1</v>
      </c>
      <c r="G15" s="30" t="s">
        <v>62</v>
      </c>
    </row>
    <row r="16" spans="1:11" ht="15.75">
      <c r="A16" s="80">
        <v>3</v>
      </c>
      <c r="B16" s="82" t="s">
        <v>25</v>
      </c>
      <c r="C16" s="83"/>
      <c r="E16" s="29">
        <v>9</v>
      </c>
      <c r="F16" s="29">
        <v>1</v>
      </c>
      <c r="G16" s="30" t="s">
        <v>63</v>
      </c>
    </row>
    <row r="17" spans="1:8" ht="15.75">
      <c r="A17" s="80">
        <v>4</v>
      </c>
      <c r="B17" s="82" t="s">
        <v>26</v>
      </c>
      <c r="C17" s="83"/>
      <c r="E17" s="29">
        <v>10</v>
      </c>
      <c r="F17" s="29">
        <v>1</v>
      </c>
      <c r="G17" s="30" t="s">
        <v>64</v>
      </c>
    </row>
    <row r="18" spans="1:8" ht="15.75">
      <c r="A18" s="80">
        <v>5</v>
      </c>
      <c r="B18" s="82" t="s">
        <v>162</v>
      </c>
      <c r="C18" s="83"/>
      <c r="E18" s="29">
        <v>11</v>
      </c>
      <c r="F18" s="29">
        <v>1</v>
      </c>
      <c r="G18" s="30" t="s">
        <v>65</v>
      </c>
    </row>
    <row r="19" spans="1:8" ht="15.75">
      <c r="A19" s="83"/>
      <c r="B19" s="83"/>
      <c r="C19" s="83"/>
      <c r="E19" s="29">
        <v>12</v>
      </c>
      <c r="F19" s="29">
        <v>1</v>
      </c>
      <c r="G19" s="30" t="s">
        <v>66</v>
      </c>
    </row>
    <row r="20" spans="1:8" ht="15.75">
      <c r="A20" s="157" t="s">
        <v>161</v>
      </c>
      <c r="B20" s="157"/>
      <c r="C20" s="157"/>
      <c r="D20" s="3"/>
      <c r="E20" s="29">
        <v>13</v>
      </c>
      <c r="F20" s="29">
        <v>1</v>
      </c>
      <c r="G20" s="30" t="s">
        <v>67</v>
      </c>
      <c r="H20" s="3"/>
    </row>
    <row r="21" spans="1:8">
      <c r="E21" s="29">
        <v>14</v>
      </c>
      <c r="F21" s="29">
        <v>1</v>
      </c>
      <c r="G21" s="30" t="s">
        <v>68</v>
      </c>
    </row>
    <row r="22" spans="1:8" ht="42.75">
      <c r="A22" s="79" t="s">
        <v>113</v>
      </c>
      <c r="B22" s="79" t="s">
        <v>17</v>
      </c>
      <c r="C22" s="79" t="s">
        <v>114</v>
      </c>
      <c r="D22" s="34"/>
      <c r="E22" s="29">
        <v>15</v>
      </c>
      <c r="F22" s="29">
        <v>1</v>
      </c>
      <c r="G22" s="30" t="s">
        <v>69</v>
      </c>
    </row>
    <row r="23" spans="1:8" ht="15.75">
      <c r="A23" s="64" t="s">
        <v>27</v>
      </c>
      <c r="B23" s="63" t="s">
        <v>115</v>
      </c>
      <c r="C23" s="65" t="s">
        <v>116</v>
      </c>
      <c r="E23" s="29">
        <v>16</v>
      </c>
      <c r="F23" s="29">
        <v>1</v>
      </c>
      <c r="G23" s="30" t="s">
        <v>70</v>
      </c>
    </row>
    <row r="24" spans="1:8" ht="15.75">
      <c r="A24" s="64" t="s">
        <v>28</v>
      </c>
      <c r="B24" s="63" t="s">
        <v>30</v>
      </c>
      <c r="C24" s="65" t="s">
        <v>117</v>
      </c>
      <c r="E24" s="29">
        <v>17</v>
      </c>
      <c r="F24" s="29">
        <v>1</v>
      </c>
      <c r="G24" s="30" t="s">
        <v>71</v>
      </c>
    </row>
    <row r="25" spans="1:8" ht="15.75">
      <c r="A25" s="64" t="s">
        <v>29</v>
      </c>
      <c r="B25" s="63" t="s">
        <v>32</v>
      </c>
      <c r="C25" s="65" t="s">
        <v>118</v>
      </c>
      <c r="E25" s="29">
        <v>18</v>
      </c>
      <c r="F25" s="29">
        <v>1</v>
      </c>
      <c r="G25" s="30" t="s">
        <v>72</v>
      </c>
    </row>
    <row r="26" spans="1:8" ht="31.5">
      <c r="A26" s="64" t="s">
        <v>31</v>
      </c>
      <c r="B26" s="63" t="s">
        <v>119</v>
      </c>
      <c r="C26" s="65" t="s">
        <v>120</v>
      </c>
      <c r="E26" s="29">
        <v>19</v>
      </c>
      <c r="F26" s="29">
        <v>1</v>
      </c>
      <c r="G26" s="30" t="s">
        <v>73</v>
      </c>
    </row>
    <row r="27" spans="1:8" ht="31.5">
      <c r="A27" s="64" t="s">
        <v>33</v>
      </c>
      <c r="B27" s="63" t="s">
        <v>121</v>
      </c>
      <c r="C27" s="65" t="s">
        <v>122</v>
      </c>
      <c r="E27" s="29">
        <v>20</v>
      </c>
      <c r="F27" s="29">
        <v>1</v>
      </c>
      <c r="G27" s="30" t="s">
        <v>74</v>
      </c>
    </row>
    <row r="28" spans="1:8" ht="15.75">
      <c r="A28" s="64" t="s">
        <v>34</v>
      </c>
      <c r="B28" s="63" t="s">
        <v>4</v>
      </c>
      <c r="C28" s="65" t="s">
        <v>123</v>
      </c>
      <c r="E28" s="29">
        <v>21</v>
      </c>
      <c r="F28" s="29">
        <v>1</v>
      </c>
      <c r="G28" s="30" t="s">
        <v>75</v>
      </c>
    </row>
    <row r="29" spans="1:8" ht="28.5" customHeight="1">
      <c r="A29" s="64" t="s">
        <v>35</v>
      </c>
      <c r="B29" s="66" t="s">
        <v>124</v>
      </c>
      <c r="C29" s="65" t="s">
        <v>125</v>
      </c>
      <c r="E29" s="29">
        <v>22</v>
      </c>
      <c r="F29" s="29">
        <v>1</v>
      </c>
      <c r="G29" s="30" t="s">
        <v>76</v>
      </c>
    </row>
    <row r="30" spans="1:8" ht="15.75">
      <c r="A30" s="64" t="s">
        <v>36</v>
      </c>
      <c r="B30" s="63" t="s">
        <v>126</v>
      </c>
      <c r="C30" s="65" t="s">
        <v>127</v>
      </c>
      <c r="E30" s="29">
        <v>23</v>
      </c>
      <c r="F30" s="29">
        <v>1</v>
      </c>
      <c r="G30" s="30" t="s">
        <v>77</v>
      </c>
    </row>
    <row r="31" spans="1:8" ht="15.75">
      <c r="A31" s="64" t="s">
        <v>47</v>
      </c>
      <c r="B31" s="63" t="s">
        <v>128</v>
      </c>
      <c r="C31" s="65" t="s">
        <v>129</v>
      </c>
      <c r="E31" s="29">
        <v>24</v>
      </c>
      <c r="F31" s="29">
        <v>1</v>
      </c>
      <c r="G31" s="30" t="s">
        <v>78</v>
      </c>
    </row>
    <row r="32" spans="1:8" ht="15.75">
      <c r="A32" s="64" t="s">
        <v>37</v>
      </c>
      <c r="B32" s="63" t="s">
        <v>130</v>
      </c>
      <c r="C32" s="65" t="s">
        <v>131</v>
      </c>
      <c r="E32" s="29">
        <v>25</v>
      </c>
      <c r="F32" s="29">
        <v>1</v>
      </c>
      <c r="G32" s="30" t="s">
        <v>79</v>
      </c>
    </row>
    <row r="33" spans="1:7" ht="15.75">
      <c r="A33" s="64" t="s">
        <v>38</v>
      </c>
      <c r="B33" s="63" t="s">
        <v>132</v>
      </c>
      <c r="C33" s="65" t="s">
        <v>133</v>
      </c>
      <c r="E33" s="29">
        <v>26</v>
      </c>
      <c r="F33" s="29">
        <v>1</v>
      </c>
      <c r="G33" s="30" t="s">
        <v>80</v>
      </c>
    </row>
    <row r="34" spans="1:7" ht="15.75">
      <c r="A34" s="64" t="s">
        <v>39</v>
      </c>
      <c r="B34" s="63" t="s">
        <v>134</v>
      </c>
      <c r="C34" s="65" t="s">
        <v>135</v>
      </c>
      <c r="E34" s="29">
        <v>27</v>
      </c>
      <c r="F34" s="29">
        <v>1</v>
      </c>
      <c r="G34" s="30" t="s">
        <v>81</v>
      </c>
    </row>
    <row r="35" spans="1:7" ht="15.75">
      <c r="A35" s="64" t="s">
        <v>40</v>
      </c>
      <c r="B35" s="63" t="s">
        <v>136</v>
      </c>
      <c r="C35" s="65" t="s">
        <v>137</v>
      </c>
      <c r="E35" s="29">
        <v>28</v>
      </c>
      <c r="F35" s="29">
        <v>1</v>
      </c>
      <c r="G35" s="30" t="s">
        <v>82</v>
      </c>
    </row>
    <row r="36" spans="1:7" ht="31.5">
      <c r="A36" s="64" t="s">
        <v>42</v>
      </c>
      <c r="B36" s="63" t="s">
        <v>138</v>
      </c>
      <c r="C36" s="65" t="s">
        <v>139</v>
      </c>
      <c r="E36" s="29">
        <v>29</v>
      </c>
      <c r="F36" s="29">
        <v>1</v>
      </c>
      <c r="G36" s="30" t="s">
        <v>83</v>
      </c>
    </row>
    <row r="37" spans="1:7" ht="31.5">
      <c r="A37" s="64" t="s">
        <v>43</v>
      </c>
      <c r="B37" s="63" t="s">
        <v>140</v>
      </c>
      <c r="C37" s="65" t="s">
        <v>141</v>
      </c>
      <c r="E37" s="31">
        <v>30</v>
      </c>
      <c r="F37" s="31">
        <v>1</v>
      </c>
      <c r="G37" s="32" t="s">
        <v>84</v>
      </c>
    </row>
    <row r="38" spans="1:7" ht="15.75">
      <c r="A38" s="64" t="s">
        <v>142</v>
      </c>
      <c r="B38" s="63" t="s">
        <v>41</v>
      </c>
      <c r="C38" s="65" t="s">
        <v>143</v>
      </c>
      <c r="E38" s="29">
        <v>1</v>
      </c>
      <c r="F38" s="29">
        <v>2</v>
      </c>
      <c r="G38" s="30" t="s">
        <v>85</v>
      </c>
    </row>
    <row r="39" spans="1:7" s="35" customFormat="1" ht="15.75">
      <c r="A39" s="64" t="s">
        <v>145</v>
      </c>
      <c r="B39" s="63" t="s">
        <v>144</v>
      </c>
      <c r="C39" s="65" t="s">
        <v>146</v>
      </c>
      <c r="E39" s="29">
        <v>2</v>
      </c>
      <c r="F39" s="29">
        <v>2</v>
      </c>
      <c r="G39" s="30" t="s">
        <v>86</v>
      </c>
    </row>
    <row r="40" spans="1:7" s="35" customFormat="1" ht="31.5">
      <c r="A40" s="64" t="s">
        <v>148</v>
      </c>
      <c r="B40" s="63" t="s">
        <v>147</v>
      </c>
      <c r="C40" s="65" t="s">
        <v>149</v>
      </c>
      <c r="D40" s="34"/>
      <c r="E40" s="29">
        <v>3</v>
      </c>
      <c r="F40" s="29">
        <v>2</v>
      </c>
      <c r="G40" s="32" t="s">
        <v>87</v>
      </c>
    </row>
    <row r="41" spans="1:7" s="35" customFormat="1" ht="15.75">
      <c r="A41" s="64" t="s">
        <v>151</v>
      </c>
      <c r="B41" s="63" t="s">
        <v>150</v>
      </c>
      <c r="C41" s="65" t="s">
        <v>152</v>
      </c>
      <c r="D41" s="34"/>
      <c r="E41" s="29">
        <v>1</v>
      </c>
      <c r="F41" s="29">
        <v>3</v>
      </c>
      <c r="G41" s="30" t="s">
        <v>88</v>
      </c>
    </row>
    <row r="42" spans="1:7" s="35" customFormat="1" ht="47.25">
      <c r="A42" s="65" t="s">
        <v>154</v>
      </c>
      <c r="B42" s="67" t="s">
        <v>153</v>
      </c>
      <c r="C42" s="65" t="s">
        <v>155</v>
      </c>
      <c r="D42" s="34"/>
      <c r="E42" s="29">
        <v>2</v>
      </c>
      <c r="F42" s="29">
        <v>3</v>
      </c>
      <c r="G42" s="30" t="s">
        <v>89</v>
      </c>
    </row>
    <row r="43" spans="1:7" s="35" customFormat="1" ht="15.75">
      <c r="A43" s="65" t="s">
        <v>157</v>
      </c>
      <c r="B43" s="68" t="s">
        <v>156</v>
      </c>
      <c r="C43" s="65">
        <v>99</v>
      </c>
      <c r="D43" s="34"/>
      <c r="E43" s="29">
        <v>3</v>
      </c>
      <c r="F43" s="29">
        <v>3</v>
      </c>
      <c r="G43" s="30" t="s">
        <v>90</v>
      </c>
    </row>
    <row r="44" spans="1:7" s="35" customFormat="1">
      <c r="C44" s="34"/>
      <c r="D44" s="34"/>
      <c r="E44" s="33">
        <v>4</v>
      </c>
      <c r="F44" s="33">
        <v>3</v>
      </c>
      <c r="G44" s="30" t="s">
        <v>91</v>
      </c>
    </row>
    <row r="45" spans="1:7" s="35" customFormat="1">
      <c r="A45" s="1" t="s">
        <v>99</v>
      </c>
      <c r="B45" s="34" t="s">
        <v>103</v>
      </c>
      <c r="C45" s="36"/>
      <c r="D45" s="36"/>
      <c r="E45" s="29">
        <v>5</v>
      </c>
      <c r="F45" s="29">
        <v>3</v>
      </c>
      <c r="G45" s="30" t="s">
        <v>92</v>
      </c>
    </row>
    <row r="46" spans="1:7" s="35" customFormat="1">
      <c r="A46" s="23">
        <v>2005</v>
      </c>
      <c r="B46" s="34">
        <v>1</v>
      </c>
      <c r="C46" s="36"/>
      <c r="D46" s="36"/>
      <c r="E46" s="29">
        <v>6</v>
      </c>
      <c r="F46" s="29">
        <v>3</v>
      </c>
      <c r="G46" s="30" t="s">
        <v>93</v>
      </c>
    </row>
    <row r="47" spans="1:7" s="35" customFormat="1">
      <c r="A47" s="24">
        <v>2006</v>
      </c>
      <c r="B47" s="34">
        <v>2</v>
      </c>
      <c r="C47" s="36"/>
      <c r="D47" s="36"/>
      <c r="E47" s="29">
        <v>7</v>
      </c>
      <c r="F47" s="29">
        <v>3</v>
      </c>
      <c r="G47" s="30" t="s">
        <v>94</v>
      </c>
    </row>
    <row r="48" spans="1:7" s="35" customFormat="1">
      <c r="A48" s="24">
        <v>2007</v>
      </c>
      <c r="B48" s="34">
        <v>3</v>
      </c>
      <c r="C48" s="36"/>
      <c r="D48" s="36"/>
      <c r="E48" s="29">
        <v>8</v>
      </c>
      <c r="F48" s="29">
        <v>3</v>
      </c>
      <c r="G48" s="30" t="s">
        <v>95</v>
      </c>
    </row>
    <row r="49" spans="1:7" s="35" customFormat="1">
      <c r="A49" s="24">
        <v>2008</v>
      </c>
      <c r="B49" s="34">
        <v>4</v>
      </c>
      <c r="C49" s="36"/>
      <c r="D49" s="36"/>
      <c r="E49" s="29">
        <v>9</v>
      </c>
      <c r="F49" s="29">
        <v>3</v>
      </c>
      <c r="G49" s="30" t="s">
        <v>96</v>
      </c>
    </row>
    <row r="50" spans="1:7" s="35" customFormat="1">
      <c r="A50" s="38">
        <v>2009</v>
      </c>
      <c r="B50" s="34"/>
      <c r="C50" s="36"/>
      <c r="D50" s="36"/>
      <c r="E50" s="31">
        <v>10</v>
      </c>
      <c r="F50" s="31">
        <v>3</v>
      </c>
      <c r="G50" s="32" t="s">
        <v>97</v>
      </c>
    </row>
    <row r="51" spans="1:7" s="35" customFormat="1">
      <c r="A51" s="38">
        <v>2010</v>
      </c>
      <c r="B51" s="34"/>
      <c r="C51" s="36"/>
      <c r="D51" s="36"/>
      <c r="E51" s="57">
        <v>4</v>
      </c>
      <c r="F51" s="57">
        <v>2</v>
      </c>
      <c r="G51" s="58" t="s">
        <v>109</v>
      </c>
    </row>
    <row r="52" spans="1:7" s="35" customFormat="1">
      <c r="A52" s="38">
        <v>2011</v>
      </c>
      <c r="B52" s="34">
        <v>0</v>
      </c>
      <c r="C52" s="36"/>
      <c r="D52" s="36"/>
    </row>
    <row r="53" spans="1:7" s="35" customFormat="1">
      <c r="A53" s="38">
        <v>2012</v>
      </c>
      <c r="B53" s="34">
        <v>1</v>
      </c>
      <c r="C53" s="36"/>
      <c r="D53" s="36"/>
    </row>
    <row r="54" spans="1:7" s="35" customFormat="1">
      <c r="A54" s="38">
        <v>2013</v>
      </c>
      <c r="B54" s="34">
        <v>2</v>
      </c>
      <c r="C54" s="36"/>
      <c r="D54" s="36"/>
    </row>
    <row r="55" spans="1:7" s="35" customFormat="1">
      <c r="A55" s="38">
        <v>2014</v>
      </c>
      <c r="B55" s="34"/>
      <c r="C55" s="36"/>
      <c r="D55" s="36"/>
    </row>
    <row r="56" spans="1:7" s="35" customFormat="1">
      <c r="A56" s="39">
        <v>2015</v>
      </c>
      <c r="B56" s="34"/>
      <c r="C56" s="36"/>
      <c r="D56" s="36"/>
    </row>
    <row r="57" spans="1:7" s="35" customFormat="1">
      <c r="A57" s="39">
        <v>2016</v>
      </c>
      <c r="B57" s="34"/>
      <c r="C57" s="36"/>
      <c r="D57" s="36"/>
    </row>
    <row r="58" spans="1:7" s="35" customFormat="1">
      <c r="A58" s="39">
        <v>2017</v>
      </c>
      <c r="B58" s="34"/>
      <c r="C58" s="36"/>
      <c r="D58" s="36"/>
    </row>
    <row r="59" spans="1:7" s="35" customFormat="1">
      <c r="A59" s="39">
        <v>2018</v>
      </c>
      <c r="B59" s="34"/>
      <c r="C59" s="36"/>
      <c r="D59" s="36"/>
    </row>
    <row r="60" spans="1:7" s="35" customFormat="1">
      <c r="A60" s="39">
        <v>2019</v>
      </c>
      <c r="B60" s="34"/>
      <c r="C60" s="36"/>
      <c r="D60" s="36"/>
    </row>
    <row r="61" spans="1:7" s="35" customFormat="1">
      <c r="A61" s="39">
        <v>2020</v>
      </c>
      <c r="B61" s="34"/>
      <c r="C61" s="36"/>
      <c r="D61" s="36"/>
    </row>
    <row r="62" spans="1:7" s="35" customFormat="1">
      <c r="A62" s="39">
        <v>2021</v>
      </c>
      <c r="B62" s="34"/>
      <c r="C62" s="36"/>
      <c r="D62" s="36"/>
    </row>
    <row r="63" spans="1:7" s="35" customFormat="1">
      <c r="A63" s="39">
        <v>2022</v>
      </c>
      <c r="B63" s="34"/>
      <c r="C63" s="36"/>
      <c r="D63" s="36"/>
    </row>
    <row r="64" spans="1:7" s="35" customFormat="1">
      <c r="A64" s="39">
        <v>2023</v>
      </c>
      <c r="B64" s="34"/>
      <c r="C64" s="36"/>
      <c r="D64" s="36"/>
    </row>
    <row r="65" spans="1:4" s="35" customFormat="1">
      <c r="A65" s="39">
        <v>2024</v>
      </c>
      <c r="B65" s="34"/>
      <c r="C65" s="36"/>
      <c r="D65" s="36"/>
    </row>
    <row r="66" spans="1:4" s="35" customFormat="1">
      <c r="A66" s="36"/>
      <c r="B66" s="34"/>
      <c r="C66" s="36"/>
      <c r="D66" s="36"/>
    </row>
    <row r="67" spans="1:4" s="35" customFormat="1">
      <c r="A67" s="36"/>
      <c r="B67" s="34"/>
      <c r="C67" s="36"/>
      <c r="D67" s="36"/>
    </row>
    <row r="68" spans="1:4" s="35" customFormat="1">
      <c r="A68" s="36"/>
      <c r="B68" s="34"/>
      <c r="C68" s="36"/>
      <c r="D68" s="36"/>
    </row>
    <row r="69" spans="1:4" s="35" customFormat="1">
      <c r="A69" s="36"/>
      <c r="B69" s="34"/>
      <c r="C69" s="36"/>
      <c r="D69" s="36"/>
    </row>
    <row r="70" spans="1:4" s="35" customFormat="1">
      <c r="A70" s="36"/>
      <c r="B70" s="34"/>
      <c r="C70" s="36"/>
      <c r="D70" s="36"/>
    </row>
    <row r="71" spans="1:4" s="35" customFormat="1">
      <c r="A71" s="36"/>
      <c r="B71" s="34"/>
      <c r="C71" s="36"/>
      <c r="D71" s="36"/>
    </row>
    <row r="72" spans="1:4" s="35" customFormat="1">
      <c r="A72" s="36"/>
      <c r="B72" s="34"/>
      <c r="C72" s="36"/>
      <c r="D72" s="36"/>
    </row>
    <row r="73" spans="1:4" s="35" customFormat="1">
      <c r="A73" s="36"/>
      <c r="B73" s="34"/>
      <c r="C73" s="36"/>
      <c r="D73" s="36"/>
    </row>
    <row r="74" spans="1:4" s="35" customFormat="1">
      <c r="A74" s="36"/>
      <c r="B74" s="34"/>
      <c r="C74" s="36"/>
      <c r="D74" s="36"/>
    </row>
    <row r="75" spans="1:4" s="35" customFormat="1">
      <c r="A75" s="36"/>
      <c r="B75" s="34"/>
      <c r="C75" s="36"/>
      <c r="D75" s="36"/>
    </row>
    <row r="76" spans="1:4" s="35" customFormat="1">
      <c r="A76" s="36"/>
      <c r="B76" s="34"/>
      <c r="C76" s="36"/>
      <c r="D76" s="36"/>
    </row>
    <row r="77" spans="1:4" s="35" customFormat="1">
      <c r="A77" s="36"/>
      <c r="B77" s="34"/>
      <c r="C77" s="36"/>
      <c r="D77" s="36"/>
    </row>
    <row r="78" spans="1:4" s="35" customFormat="1">
      <c r="A78" s="36"/>
      <c r="B78" s="34"/>
      <c r="C78" s="36"/>
      <c r="D78" s="36"/>
    </row>
    <row r="79" spans="1:4" s="35" customFormat="1">
      <c r="A79" s="36"/>
      <c r="B79" s="34"/>
      <c r="C79" s="36"/>
      <c r="D79" s="36"/>
    </row>
    <row r="80" spans="1:4" s="35" customFormat="1">
      <c r="A80" s="36"/>
      <c r="B80" s="34"/>
      <c r="C80" s="36"/>
      <c r="D80" s="36"/>
    </row>
    <row r="81" spans="1:4" s="35" customFormat="1">
      <c r="A81" s="36"/>
      <c r="B81" s="34"/>
      <c r="C81" s="36"/>
      <c r="D81" s="36"/>
    </row>
    <row r="82" spans="1:4" s="35" customFormat="1">
      <c r="A82" s="36"/>
      <c r="B82" s="34"/>
      <c r="C82" s="36"/>
      <c r="D82" s="36"/>
    </row>
    <row r="83" spans="1:4" s="35" customFormat="1">
      <c r="A83" s="36"/>
      <c r="B83" s="34"/>
      <c r="C83" s="36"/>
      <c r="D83" s="36"/>
    </row>
    <row r="84" spans="1:4" s="35" customFormat="1">
      <c r="A84" s="36"/>
      <c r="B84" s="34"/>
      <c r="C84" s="36"/>
      <c r="D84" s="36"/>
    </row>
    <row r="85" spans="1:4" s="35" customFormat="1">
      <c r="A85" s="36"/>
      <c r="B85" s="34"/>
      <c r="C85" s="36"/>
      <c r="D85" s="36"/>
    </row>
    <row r="86" spans="1:4" s="35" customFormat="1">
      <c r="A86" s="36"/>
      <c r="B86" s="34"/>
      <c r="C86" s="36"/>
      <c r="D86" s="36"/>
    </row>
    <row r="87" spans="1:4" s="35" customFormat="1">
      <c r="A87" s="36"/>
      <c r="B87" s="34"/>
      <c r="C87" s="36"/>
      <c r="D87" s="36"/>
    </row>
    <row r="88" spans="1:4" s="35" customFormat="1">
      <c r="A88" s="36"/>
      <c r="B88" s="34"/>
    </row>
    <row r="89" spans="1:4" s="35" customFormat="1">
      <c r="A89" s="36"/>
      <c r="B89" s="34"/>
    </row>
    <row r="90" spans="1:4" s="35" customFormat="1">
      <c r="A90" s="36"/>
      <c r="B90" s="34"/>
    </row>
    <row r="91" spans="1:4" s="35" customFormat="1">
      <c r="A91" s="36"/>
      <c r="B91" s="34"/>
    </row>
    <row r="92" spans="1:4" s="35" customFormat="1">
      <c r="A92" s="36"/>
      <c r="B92" s="34"/>
    </row>
    <row r="93" spans="1:4" s="35" customFormat="1">
      <c r="B93" s="34"/>
    </row>
    <row r="94" spans="1:4" s="35" customFormat="1">
      <c r="B94" s="34"/>
    </row>
    <row r="95" spans="1:4" s="35" customFormat="1">
      <c r="B95" s="34"/>
    </row>
    <row r="96" spans="1:4" s="35" customFormat="1">
      <c r="B96" s="34"/>
    </row>
    <row r="97" spans="2:2" s="35" customFormat="1">
      <c r="B97" s="34"/>
    </row>
    <row r="98" spans="2:2" s="35" customFormat="1">
      <c r="B98" s="34"/>
    </row>
    <row r="99" spans="2:2" s="35" customFormat="1">
      <c r="B99" s="34"/>
    </row>
    <row r="100" spans="2:2" s="35" customFormat="1">
      <c r="B100" s="34"/>
    </row>
    <row r="101" spans="2:2" s="35" customFormat="1">
      <c r="B101" s="34"/>
    </row>
    <row r="102" spans="2:2" s="35" customFormat="1">
      <c r="B102" s="34"/>
    </row>
    <row r="103" spans="2:2" s="35" customFormat="1">
      <c r="B103" s="34"/>
    </row>
    <row r="104" spans="2:2" s="35" customFormat="1">
      <c r="B104" s="34"/>
    </row>
    <row r="105" spans="2:2" s="35" customFormat="1">
      <c r="B105" s="34"/>
    </row>
    <row r="106" spans="2:2" s="35" customFormat="1">
      <c r="B106" s="34"/>
    </row>
    <row r="107" spans="2:2" s="35" customFormat="1">
      <c r="B107" s="34"/>
    </row>
    <row r="108" spans="2:2" s="35" customFormat="1">
      <c r="B108" s="34"/>
    </row>
    <row r="109" spans="2:2" s="35" customFormat="1">
      <c r="B109" s="34"/>
    </row>
    <row r="110" spans="2:2" s="35" customFormat="1">
      <c r="B110" s="34"/>
    </row>
    <row r="111" spans="2:2" s="35" customFormat="1">
      <c r="B111" s="34"/>
    </row>
    <row r="112" spans="2:2" s="35" customFormat="1">
      <c r="B112" s="34"/>
    </row>
    <row r="113" spans="2:2" s="35" customFormat="1">
      <c r="B113" s="34"/>
    </row>
    <row r="114" spans="2:2" s="35" customFormat="1">
      <c r="B114" s="34"/>
    </row>
    <row r="115" spans="2:2" s="35" customFormat="1">
      <c r="B115" s="34"/>
    </row>
    <row r="116" spans="2:2" s="35" customFormat="1">
      <c r="B116" s="34"/>
    </row>
    <row r="117" spans="2:2" s="35" customFormat="1">
      <c r="B117" s="34"/>
    </row>
    <row r="118" spans="2:2" s="35" customFormat="1">
      <c r="B118" s="34"/>
    </row>
    <row r="119" spans="2:2" s="35" customFormat="1">
      <c r="B119" s="34"/>
    </row>
    <row r="120" spans="2:2" s="35" customFormat="1">
      <c r="B120" s="34"/>
    </row>
    <row r="121" spans="2:2" s="35" customFormat="1">
      <c r="B121" s="34"/>
    </row>
    <row r="122" spans="2:2" s="35" customFormat="1">
      <c r="B122" s="34"/>
    </row>
    <row r="123" spans="2:2" s="35" customFormat="1">
      <c r="B123" s="34"/>
    </row>
    <row r="124" spans="2:2" s="35" customFormat="1">
      <c r="B124" s="34"/>
    </row>
    <row r="125" spans="2:2" s="35" customFormat="1">
      <c r="B125" s="34"/>
    </row>
    <row r="126" spans="2:2" s="35" customFormat="1">
      <c r="B126" s="34"/>
    </row>
    <row r="127" spans="2:2" s="35" customFormat="1">
      <c r="B127" s="34"/>
    </row>
    <row r="128" spans="2:2" s="35" customFormat="1">
      <c r="B128" s="34"/>
    </row>
    <row r="129" spans="2:2" s="35" customFormat="1">
      <c r="B129" s="34"/>
    </row>
    <row r="130" spans="2:2" s="35" customFormat="1">
      <c r="B130" s="34"/>
    </row>
    <row r="131" spans="2:2" s="35" customFormat="1">
      <c r="B131" s="34"/>
    </row>
    <row r="132" spans="2:2" s="35" customFormat="1">
      <c r="B132" s="34"/>
    </row>
    <row r="133" spans="2:2" s="35" customFormat="1">
      <c r="B133" s="34"/>
    </row>
    <row r="134" spans="2:2" s="35" customFormat="1">
      <c r="B134" s="34"/>
    </row>
    <row r="135" spans="2:2" s="35" customFormat="1">
      <c r="B135" s="34"/>
    </row>
    <row r="136" spans="2:2" s="35" customFormat="1">
      <c r="B136" s="34"/>
    </row>
    <row r="137" spans="2:2" s="35" customFormat="1">
      <c r="B137" s="34"/>
    </row>
    <row r="138" spans="2:2" s="35" customFormat="1">
      <c r="B138" s="34"/>
    </row>
    <row r="139" spans="2:2" s="35" customFormat="1">
      <c r="B139" s="34"/>
    </row>
    <row r="140" spans="2:2" s="35" customFormat="1">
      <c r="B140" s="34"/>
    </row>
    <row r="141" spans="2:2" s="35" customFormat="1">
      <c r="B141" s="34"/>
    </row>
    <row r="142" spans="2:2" s="35" customFormat="1">
      <c r="B142" s="34"/>
    </row>
    <row r="143" spans="2:2" s="35" customFormat="1">
      <c r="B143" s="34"/>
    </row>
    <row r="144" spans="2:2" s="35" customFormat="1">
      <c r="B144" s="34"/>
    </row>
    <row r="145" spans="2:2" s="35" customFormat="1">
      <c r="B145" s="34"/>
    </row>
    <row r="146" spans="2:2" s="35" customFormat="1">
      <c r="B146" s="34"/>
    </row>
    <row r="147" spans="2:2" s="35" customFormat="1">
      <c r="B147" s="34"/>
    </row>
    <row r="148" spans="2:2" s="35" customFormat="1">
      <c r="B148" s="34"/>
    </row>
    <row r="149" spans="2:2" s="35" customFormat="1">
      <c r="B149" s="34"/>
    </row>
    <row r="150" spans="2:2" s="35" customFormat="1">
      <c r="B150" s="34"/>
    </row>
    <row r="151" spans="2:2" s="35" customFormat="1">
      <c r="B151" s="34"/>
    </row>
    <row r="152" spans="2:2" s="35" customFormat="1">
      <c r="B152" s="34"/>
    </row>
    <row r="153" spans="2:2" s="35" customFormat="1">
      <c r="B153" s="34"/>
    </row>
    <row r="154" spans="2:2" s="35" customFormat="1">
      <c r="B154" s="34"/>
    </row>
    <row r="155" spans="2:2" s="35" customFormat="1">
      <c r="B155" s="34"/>
    </row>
    <row r="156" spans="2:2" s="35" customFormat="1">
      <c r="B156" s="34"/>
    </row>
    <row r="157" spans="2:2" s="35" customFormat="1">
      <c r="B157" s="34"/>
    </row>
    <row r="158" spans="2:2" s="35" customFormat="1">
      <c r="B158" s="34"/>
    </row>
    <row r="159" spans="2:2" s="35" customFormat="1">
      <c r="B159" s="34"/>
    </row>
    <row r="160" spans="2:2" s="35" customFormat="1">
      <c r="B160" s="34"/>
    </row>
    <row r="161" spans="2:2" s="35" customFormat="1">
      <c r="B161" s="34"/>
    </row>
    <row r="162" spans="2:2" s="35" customFormat="1">
      <c r="B162" s="34"/>
    </row>
    <row r="163" spans="2:2" s="35" customFormat="1">
      <c r="B163" s="34"/>
    </row>
    <row r="164" spans="2:2" s="35" customFormat="1">
      <c r="B164" s="34"/>
    </row>
    <row r="165" spans="2:2" s="35" customFormat="1">
      <c r="B165" s="34"/>
    </row>
    <row r="166" spans="2:2" s="35" customFormat="1">
      <c r="B166" s="34"/>
    </row>
    <row r="167" spans="2:2" s="35" customFormat="1">
      <c r="B167" s="34"/>
    </row>
    <row r="168" spans="2:2" s="35" customFormat="1">
      <c r="B168" s="34"/>
    </row>
    <row r="169" spans="2:2" s="35" customFormat="1">
      <c r="B169" s="34"/>
    </row>
    <row r="170" spans="2:2" s="35" customFormat="1">
      <c r="B170" s="34"/>
    </row>
    <row r="171" spans="2:2" s="35" customFormat="1">
      <c r="B171" s="34"/>
    </row>
    <row r="172" spans="2:2" s="35" customFormat="1">
      <c r="B172" s="34"/>
    </row>
    <row r="173" spans="2:2" s="35" customFormat="1">
      <c r="B173" s="34"/>
    </row>
    <row r="174" spans="2:2" s="35" customFormat="1">
      <c r="B174" s="34"/>
    </row>
    <row r="175" spans="2:2" s="35" customFormat="1">
      <c r="B175" s="34"/>
    </row>
    <row r="176" spans="2:2" s="35" customFormat="1">
      <c r="B176" s="34"/>
    </row>
    <row r="177" spans="2:2" s="35" customFormat="1">
      <c r="B177" s="34"/>
    </row>
    <row r="178" spans="2:2" s="35" customFormat="1">
      <c r="B178" s="34"/>
    </row>
    <row r="179" spans="2:2" s="35" customFormat="1">
      <c r="B179" s="34"/>
    </row>
    <row r="180" spans="2:2" s="35" customFormat="1">
      <c r="B180" s="34"/>
    </row>
    <row r="181" spans="2:2" s="35" customFormat="1">
      <c r="B181" s="34"/>
    </row>
    <row r="182" spans="2:2" s="35" customFormat="1">
      <c r="B182" s="34"/>
    </row>
    <row r="183" spans="2:2" s="35" customFormat="1">
      <c r="B183" s="34"/>
    </row>
    <row r="184" spans="2:2" s="35" customFormat="1">
      <c r="B184" s="34"/>
    </row>
    <row r="185" spans="2:2" s="35" customFormat="1">
      <c r="B185" s="34"/>
    </row>
    <row r="186" spans="2:2" s="35" customFormat="1">
      <c r="B186" s="34"/>
    </row>
    <row r="187" spans="2:2" s="35" customFormat="1">
      <c r="B187" s="34"/>
    </row>
    <row r="188" spans="2:2" s="35" customFormat="1">
      <c r="B188" s="34"/>
    </row>
    <row r="189" spans="2:2" s="35" customFormat="1">
      <c r="B189" s="34"/>
    </row>
    <row r="190" spans="2:2" s="35" customFormat="1">
      <c r="B190" s="34"/>
    </row>
    <row r="191" spans="2:2" s="35" customFormat="1">
      <c r="B191" s="34"/>
    </row>
    <row r="192" spans="2:2" s="35" customFormat="1">
      <c r="B192" s="34"/>
    </row>
    <row r="193" spans="2:2" s="35" customFormat="1">
      <c r="B193" s="34"/>
    </row>
    <row r="194" spans="2:2" s="35" customFormat="1">
      <c r="B194" s="34"/>
    </row>
    <row r="195" spans="2:2" s="35" customFormat="1">
      <c r="B195" s="34"/>
    </row>
    <row r="196" spans="2:2" s="35" customFormat="1">
      <c r="B196" s="34"/>
    </row>
    <row r="197" spans="2:2" s="35" customFormat="1">
      <c r="B197" s="34"/>
    </row>
    <row r="198" spans="2:2" s="35" customFormat="1">
      <c r="B198" s="34"/>
    </row>
    <row r="199" spans="2:2" s="35" customFormat="1">
      <c r="B199" s="34"/>
    </row>
    <row r="200" spans="2:2" s="35" customFormat="1">
      <c r="B200" s="34"/>
    </row>
    <row r="201" spans="2:2" s="35" customFormat="1">
      <c r="B201" s="34"/>
    </row>
    <row r="202" spans="2:2" s="35" customFormat="1">
      <c r="B202" s="34"/>
    </row>
    <row r="203" spans="2:2" s="35" customFormat="1">
      <c r="B203" s="34"/>
    </row>
    <row r="204" spans="2:2" s="35" customFormat="1">
      <c r="B204" s="34"/>
    </row>
    <row r="205" spans="2:2" s="35" customFormat="1">
      <c r="B205" s="34"/>
    </row>
    <row r="206" spans="2:2" s="35" customFormat="1">
      <c r="B206" s="34"/>
    </row>
    <row r="207" spans="2:2" s="35" customFormat="1">
      <c r="B207" s="34"/>
    </row>
    <row r="208" spans="2:2" s="35" customFormat="1">
      <c r="B208" s="34"/>
    </row>
    <row r="209" spans="2:2" s="35" customFormat="1">
      <c r="B209" s="34"/>
    </row>
    <row r="210" spans="2:2" s="35" customFormat="1">
      <c r="B210" s="34"/>
    </row>
    <row r="211" spans="2:2" s="35" customFormat="1">
      <c r="B211" s="34"/>
    </row>
    <row r="212" spans="2:2" s="35" customFormat="1">
      <c r="B212" s="34"/>
    </row>
    <row r="213" spans="2:2" s="35" customFormat="1">
      <c r="B213" s="34"/>
    </row>
    <row r="214" spans="2:2" s="35" customFormat="1">
      <c r="B214" s="34"/>
    </row>
    <row r="215" spans="2:2" s="35" customFormat="1">
      <c r="B215" s="34"/>
    </row>
    <row r="216" spans="2:2" s="35" customFormat="1">
      <c r="B216" s="34"/>
    </row>
    <row r="217" spans="2:2" s="35" customFormat="1">
      <c r="B217" s="34"/>
    </row>
    <row r="218" spans="2:2" s="35" customFormat="1">
      <c r="B218" s="34"/>
    </row>
    <row r="219" spans="2:2" s="35" customFormat="1">
      <c r="B219" s="34"/>
    </row>
    <row r="220" spans="2:2" s="35" customFormat="1">
      <c r="B220" s="34"/>
    </row>
    <row r="221" spans="2:2" s="35" customFormat="1">
      <c r="B221" s="34"/>
    </row>
    <row r="222" spans="2:2" s="35" customFormat="1">
      <c r="B222" s="34"/>
    </row>
    <row r="223" spans="2:2" s="35" customFormat="1">
      <c r="B223" s="34"/>
    </row>
    <row r="224" spans="2:2" s="35" customFormat="1">
      <c r="B224" s="34"/>
    </row>
    <row r="225" spans="2:2" s="35" customFormat="1">
      <c r="B225" s="34"/>
    </row>
    <row r="226" spans="2:2" s="35" customFormat="1">
      <c r="B226" s="34"/>
    </row>
    <row r="227" spans="2:2" s="35" customFormat="1">
      <c r="B227" s="34"/>
    </row>
    <row r="228" spans="2:2" s="35" customFormat="1">
      <c r="B228" s="34"/>
    </row>
    <row r="229" spans="2:2" s="35" customFormat="1">
      <c r="B229" s="34"/>
    </row>
    <row r="230" spans="2:2" s="35" customFormat="1">
      <c r="B230" s="34"/>
    </row>
    <row r="231" spans="2:2" s="35" customFormat="1">
      <c r="B231" s="34"/>
    </row>
    <row r="232" spans="2:2" s="35" customFormat="1">
      <c r="B232" s="34"/>
    </row>
    <row r="233" spans="2:2" s="35" customFormat="1">
      <c r="B233" s="34"/>
    </row>
    <row r="234" spans="2:2" s="35" customFormat="1">
      <c r="B234" s="34"/>
    </row>
    <row r="235" spans="2:2" s="35" customFormat="1">
      <c r="B235" s="34"/>
    </row>
    <row r="236" spans="2:2" s="35" customFormat="1">
      <c r="B236" s="34"/>
    </row>
    <row r="237" spans="2:2" s="35" customFormat="1">
      <c r="B237" s="34"/>
    </row>
    <row r="238" spans="2:2" s="35" customFormat="1">
      <c r="B238" s="34"/>
    </row>
    <row r="239" spans="2:2" s="35" customFormat="1">
      <c r="B239" s="34"/>
    </row>
    <row r="240" spans="2:2" s="35" customFormat="1">
      <c r="B240" s="34"/>
    </row>
    <row r="241" spans="1:7" s="35" customFormat="1">
      <c r="B241" s="34"/>
    </row>
    <row r="242" spans="1:7" s="35" customFormat="1">
      <c r="B242" s="34"/>
    </row>
    <row r="243" spans="1:7" s="35" customFormat="1">
      <c r="B243" s="34"/>
    </row>
    <row r="244" spans="1:7" s="35" customFormat="1">
      <c r="B244" s="34"/>
    </row>
    <row r="245" spans="1:7" s="35" customFormat="1">
      <c r="B245" s="34"/>
    </row>
    <row r="246" spans="1:7" s="35" customFormat="1">
      <c r="B246" s="34"/>
    </row>
    <row r="247" spans="1:7" s="35" customFormat="1">
      <c r="B247" s="34"/>
    </row>
    <row r="248" spans="1:7" s="35" customFormat="1">
      <c r="B248" s="34"/>
    </row>
    <row r="249" spans="1:7" s="35" customFormat="1">
      <c r="B249" s="34"/>
    </row>
    <row r="250" spans="1:7" s="35" customFormat="1">
      <c r="B250" s="34"/>
    </row>
    <row r="251" spans="1:7" s="35" customFormat="1">
      <c r="B251" s="34"/>
      <c r="E251"/>
      <c r="F251"/>
      <c r="G251"/>
    </row>
    <row r="252" spans="1:7">
      <c r="A252" s="35"/>
      <c r="B252" s="34"/>
    </row>
    <row r="253" spans="1:7">
      <c r="A253" s="35"/>
      <c r="B253" s="34"/>
    </row>
    <row r="254" spans="1:7">
      <c r="A254" s="35"/>
      <c r="B254" s="34"/>
    </row>
    <row r="255" spans="1:7">
      <c r="A255" s="35"/>
      <c r="B255" s="34"/>
    </row>
    <row r="256" spans="1:7">
      <c r="A256" s="35"/>
      <c r="B256" s="34"/>
    </row>
    <row r="257" spans="2:2">
      <c r="B257" s="34"/>
    </row>
    <row r="258" spans="2:2">
      <c r="B258" s="34"/>
    </row>
    <row r="259" spans="2:2">
      <c r="B259" s="34"/>
    </row>
    <row r="260" spans="2:2">
      <c r="B260" s="34"/>
    </row>
    <row r="261" spans="2:2">
      <c r="B261" s="34"/>
    </row>
    <row r="262" spans="2:2">
      <c r="B262" s="34"/>
    </row>
    <row r="263" spans="2:2">
      <c r="B263" s="34"/>
    </row>
    <row r="264" spans="2:2">
      <c r="B264" s="34"/>
    </row>
    <row r="265" spans="2:2">
      <c r="B265" s="34"/>
    </row>
    <row r="266" spans="2:2">
      <c r="B266" s="34"/>
    </row>
    <row r="267" spans="2:2">
      <c r="B267" s="34"/>
    </row>
    <row r="268" spans="2:2">
      <c r="B268" s="34"/>
    </row>
    <row r="269" spans="2:2">
      <c r="B269" s="34"/>
    </row>
    <row r="270" spans="2:2">
      <c r="B270" s="34"/>
    </row>
    <row r="271" spans="2:2">
      <c r="B271" s="34"/>
    </row>
    <row r="272" spans="2:2">
      <c r="B272" s="34"/>
    </row>
    <row r="273" spans="2:2">
      <c r="B273" s="34"/>
    </row>
    <row r="274" spans="2:2">
      <c r="B274" s="34"/>
    </row>
    <row r="275" spans="2:2">
      <c r="B275" s="34"/>
    </row>
    <row r="276" spans="2:2">
      <c r="B276" s="34"/>
    </row>
    <row r="277" spans="2:2">
      <c r="B277" s="34"/>
    </row>
    <row r="278" spans="2:2">
      <c r="B278" s="34"/>
    </row>
    <row r="279" spans="2:2">
      <c r="B279" s="34"/>
    </row>
    <row r="280" spans="2:2">
      <c r="B280" s="34"/>
    </row>
    <row r="281" spans="2:2">
      <c r="B281" s="34"/>
    </row>
    <row r="282" spans="2:2">
      <c r="B282" s="34"/>
    </row>
    <row r="283" spans="2:2">
      <c r="B283" s="34"/>
    </row>
    <row r="284" spans="2:2">
      <c r="B284" s="34"/>
    </row>
    <row r="285" spans="2:2">
      <c r="B285" s="34"/>
    </row>
    <row r="286" spans="2:2">
      <c r="B286" s="34"/>
    </row>
    <row r="287" spans="2:2">
      <c r="B287" s="34"/>
    </row>
    <row r="288" spans="2:2">
      <c r="B288" s="34"/>
    </row>
    <row r="289" spans="2:2">
      <c r="B289" s="34"/>
    </row>
    <row r="290" spans="2:2">
      <c r="B290" s="34"/>
    </row>
    <row r="291" spans="2:2">
      <c r="B291" s="34"/>
    </row>
    <row r="292" spans="2:2">
      <c r="B292" s="34"/>
    </row>
    <row r="293" spans="2:2">
      <c r="B293" s="34"/>
    </row>
    <row r="294" spans="2:2">
      <c r="B294" s="34"/>
    </row>
    <row r="295" spans="2:2">
      <c r="B295" s="34"/>
    </row>
    <row r="296" spans="2:2">
      <c r="B296" s="34"/>
    </row>
    <row r="297" spans="2:2">
      <c r="B297" s="34"/>
    </row>
    <row r="298" spans="2:2">
      <c r="B298" s="34"/>
    </row>
    <row r="299" spans="2:2">
      <c r="B299" s="34"/>
    </row>
    <row r="300" spans="2:2">
      <c r="B300" s="34"/>
    </row>
    <row r="301" spans="2:2">
      <c r="B301" s="34"/>
    </row>
    <row r="302" spans="2:2">
      <c r="B302" s="34"/>
    </row>
    <row r="303" spans="2:2">
      <c r="B303" s="34"/>
    </row>
    <row r="304" spans="2:2">
      <c r="B304" s="34"/>
    </row>
    <row r="305" spans="2:2">
      <c r="B305" s="34"/>
    </row>
    <row r="306" spans="2:2">
      <c r="B306" s="34"/>
    </row>
    <row r="307" spans="2:2">
      <c r="B307" s="34"/>
    </row>
    <row r="308" spans="2:2">
      <c r="B308" s="34"/>
    </row>
    <row r="309" spans="2:2">
      <c r="B309" s="34"/>
    </row>
    <row r="310" spans="2:2">
      <c r="B310" s="34"/>
    </row>
    <row r="311" spans="2:2">
      <c r="B311" s="34"/>
    </row>
    <row r="312" spans="2:2">
      <c r="B312" s="34"/>
    </row>
    <row r="313" spans="2:2">
      <c r="B313" s="34"/>
    </row>
    <row r="314" spans="2:2">
      <c r="B314" s="34"/>
    </row>
    <row r="315" spans="2:2">
      <c r="B315" s="34"/>
    </row>
    <row r="316" spans="2:2">
      <c r="B316" s="34"/>
    </row>
    <row r="317" spans="2:2">
      <c r="B317" s="34"/>
    </row>
    <row r="318" spans="2:2">
      <c r="B318" s="34"/>
    </row>
    <row r="319" spans="2:2">
      <c r="B319" s="34"/>
    </row>
    <row r="320" spans="2:2">
      <c r="B320" s="34"/>
    </row>
    <row r="321" spans="2:2">
      <c r="B321" s="34"/>
    </row>
    <row r="322" spans="2:2">
      <c r="B322" s="34"/>
    </row>
    <row r="323" spans="2:2">
      <c r="B323" s="34"/>
    </row>
    <row r="324" spans="2:2">
      <c r="B324" s="34"/>
    </row>
    <row r="325" spans="2:2">
      <c r="B325" s="34"/>
    </row>
    <row r="326" spans="2:2">
      <c r="B326" s="34"/>
    </row>
    <row r="327" spans="2:2">
      <c r="B327" s="34"/>
    </row>
    <row r="328" spans="2:2">
      <c r="B328" s="34"/>
    </row>
    <row r="329" spans="2:2">
      <c r="B329" s="34"/>
    </row>
    <row r="330" spans="2:2">
      <c r="B330" s="34"/>
    </row>
    <row r="331" spans="2:2">
      <c r="B331" s="34"/>
    </row>
    <row r="332" spans="2:2">
      <c r="B332" s="34"/>
    </row>
    <row r="333" spans="2:2">
      <c r="B333" s="34"/>
    </row>
    <row r="334" spans="2:2">
      <c r="B334" s="34"/>
    </row>
    <row r="335" spans="2:2">
      <c r="B335" s="34"/>
    </row>
    <row r="336" spans="2:2">
      <c r="B336" s="34"/>
    </row>
    <row r="337" spans="2:2">
      <c r="B337" s="34"/>
    </row>
    <row r="338" spans="2:2">
      <c r="B338" s="34"/>
    </row>
    <row r="339" spans="2:2">
      <c r="B339" s="34"/>
    </row>
    <row r="340" spans="2:2">
      <c r="B340" s="34"/>
    </row>
    <row r="341" spans="2:2">
      <c r="B341" s="34"/>
    </row>
    <row r="342" spans="2:2">
      <c r="B342" s="34"/>
    </row>
    <row r="343" spans="2:2">
      <c r="B343" s="34"/>
    </row>
    <row r="344" spans="2:2">
      <c r="B344" s="34"/>
    </row>
    <row r="345" spans="2:2">
      <c r="B345" s="34"/>
    </row>
    <row r="346" spans="2:2">
      <c r="B346" s="34"/>
    </row>
    <row r="347" spans="2:2">
      <c r="B347" s="34"/>
    </row>
    <row r="348" spans="2:2">
      <c r="B348" s="34"/>
    </row>
    <row r="349" spans="2:2">
      <c r="B349" s="34"/>
    </row>
    <row r="350" spans="2:2">
      <c r="B350" s="34"/>
    </row>
    <row r="351" spans="2:2">
      <c r="B351" s="34"/>
    </row>
    <row r="352" spans="2:2">
      <c r="B352" s="34"/>
    </row>
    <row r="353" spans="2:2">
      <c r="B353" s="34"/>
    </row>
    <row r="354" spans="2:2">
      <c r="B354" s="34"/>
    </row>
    <row r="355" spans="2:2">
      <c r="B355" s="34"/>
    </row>
    <row r="356" spans="2:2">
      <c r="B356" s="34"/>
    </row>
    <row r="357" spans="2:2">
      <c r="B357" s="34"/>
    </row>
    <row r="358" spans="2:2">
      <c r="B358" s="34"/>
    </row>
    <row r="359" spans="2:2">
      <c r="B359" s="34"/>
    </row>
    <row r="360" spans="2:2">
      <c r="B360" s="34"/>
    </row>
    <row r="361" spans="2:2">
      <c r="B361" s="34"/>
    </row>
    <row r="362" spans="2:2">
      <c r="B362" s="34"/>
    </row>
    <row r="363" spans="2:2">
      <c r="B363" s="34"/>
    </row>
    <row r="364" spans="2:2">
      <c r="B364" s="34"/>
    </row>
    <row r="365" spans="2:2">
      <c r="B365" s="34"/>
    </row>
    <row r="366" spans="2:2">
      <c r="B366" s="34"/>
    </row>
    <row r="367" spans="2:2">
      <c r="B367" s="34"/>
    </row>
    <row r="368" spans="2:2">
      <c r="B368" s="34"/>
    </row>
    <row r="369" spans="2:2">
      <c r="B369" s="34"/>
    </row>
    <row r="370" spans="2:2">
      <c r="B370" s="34"/>
    </row>
    <row r="371" spans="2:2">
      <c r="B371" s="34"/>
    </row>
    <row r="372" spans="2:2">
      <c r="B372" s="34"/>
    </row>
    <row r="373" spans="2:2">
      <c r="B373" s="34"/>
    </row>
    <row r="374" spans="2:2">
      <c r="B374" s="34"/>
    </row>
    <row r="375" spans="2:2">
      <c r="B375" s="34"/>
    </row>
    <row r="376" spans="2:2">
      <c r="B376" s="34"/>
    </row>
    <row r="377" spans="2:2">
      <c r="B377" s="34"/>
    </row>
    <row r="378" spans="2:2">
      <c r="B378" s="34"/>
    </row>
    <row r="379" spans="2:2">
      <c r="B379" s="34"/>
    </row>
    <row r="380" spans="2:2">
      <c r="B380" s="34"/>
    </row>
    <row r="381" spans="2:2">
      <c r="B381" s="34"/>
    </row>
    <row r="382" spans="2:2">
      <c r="B382" s="34"/>
    </row>
    <row r="383" spans="2:2">
      <c r="B383" s="34"/>
    </row>
    <row r="384" spans="2:2">
      <c r="B384" s="34"/>
    </row>
    <row r="385" spans="2:2">
      <c r="B385" s="34"/>
    </row>
    <row r="386" spans="2:2">
      <c r="B386" s="34"/>
    </row>
    <row r="387" spans="2:2">
      <c r="B387" s="34"/>
    </row>
    <row r="388" spans="2:2">
      <c r="B388" s="34"/>
    </row>
    <row r="389" spans="2:2">
      <c r="B389" s="34"/>
    </row>
    <row r="390" spans="2:2">
      <c r="B390" s="34"/>
    </row>
    <row r="391" spans="2:2">
      <c r="B391" s="34"/>
    </row>
    <row r="392" spans="2:2">
      <c r="B392" s="34"/>
    </row>
    <row r="393" spans="2:2">
      <c r="B393" s="34"/>
    </row>
    <row r="394" spans="2:2">
      <c r="B394" s="34"/>
    </row>
    <row r="395" spans="2:2">
      <c r="B395" s="34"/>
    </row>
    <row r="396" spans="2:2">
      <c r="B396" s="34"/>
    </row>
    <row r="397" spans="2:2">
      <c r="B397" s="34"/>
    </row>
    <row r="398" spans="2:2">
      <c r="B398" s="34"/>
    </row>
    <row r="399" spans="2:2">
      <c r="B399" s="34"/>
    </row>
    <row r="400" spans="2:2">
      <c r="B400" s="34"/>
    </row>
    <row r="401" spans="2:2">
      <c r="B401" s="34"/>
    </row>
    <row r="402" spans="2:2">
      <c r="B402" s="34"/>
    </row>
    <row r="403" spans="2:2">
      <c r="B403" s="34"/>
    </row>
    <row r="404" spans="2:2">
      <c r="B404" s="34"/>
    </row>
    <row r="405" spans="2:2">
      <c r="B405" s="34"/>
    </row>
    <row r="406" spans="2:2">
      <c r="B406" s="34"/>
    </row>
    <row r="407" spans="2:2">
      <c r="B407" s="34"/>
    </row>
    <row r="408" spans="2:2">
      <c r="B408" s="34"/>
    </row>
    <row r="409" spans="2:2">
      <c r="B409" s="34"/>
    </row>
    <row r="410" spans="2:2">
      <c r="B410" s="34"/>
    </row>
    <row r="411" spans="2:2">
      <c r="B411" s="34"/>
    </row>
    <row r="412" spans="2:2">
      <c r="B412" s="34"/>
    </row>
    <row r="413" spans="2:2">
      <c r="B413" s="34"/>
    </row>
    <row r="414" spans="2:2">
      <c r="B414" s="34"/>
    </row>
    <row r="415" spans="2:2">
      <c r="B415" s="34"/>
    </row>
    <row r="416" spans="2:2">
      <c r="B416" s="34"/>
    </row>
    <row r="417" spans="2:2">
      <c r="B417" s="34"/>
    </row>
    <row r="418" spans="2:2">
      <c r="B418" s="34"/>
    </row>
    <row r="419" spans="2:2">
      <c r="B419" s="34"/>
    </row>
    <row r="420" spans="2:2">
      <c r="B420" s="34"/>
    </row>
    <row r="421" spans="2:2">
      <c r="B421" s="34"/>
    </row>
    <row r="422" spans="2:2">
      <c r="B422" s="34"/>
    </row>
    <row r="423" spans="2:2">
      <c r="B423" s="34"/>
    </row>
    <row r="424" spans="2:2">
      <c r="B424" s="34"/>
    </row>
    <row r="425" spans="2:2">
      <c r="B425" s="34"/>
    </row>
    <row r="426" spans="2:2">
      <c r="B426" s="34"/>
    </row>
    <row r="427" spans="2:2">
      <c r="B427" s="34"/>
    </row>
    <row r="428" spans="2:2">
      <c r="B428" s="34"/>
    </row>
    <row r="429" spans="2:2">
      <c r="B429" s="34"/>
    </row>
    <row r="430" spans="2:2">
      <c r="B430" s="34"/>
    </row>
    <row r="431" spans="2:2">
      <c r="B431" s="34"/>
    </row>
    <row r="432" spans="2:2">
      <c r="B432" s="34"/>
    </row>
    <row r="433" spans="2:2">
      <c r="B433" s="34"/>
    </row>
    <row r="434" spans="2:2">
      <c r="B434" s="34"/>
    </row>
    <row r="435" spans="2:2">
      <c r="B435" s="34"/>
    </row>
    <row r="436" spans="2:2">
      <c r="B436" s="34"/>
    </row>
    <row r="437" spans="2:2">
      <c r="B437" s="34"/>
    </row>
    <row r="438" spans="2:2">
      <c r="B438" s="34"/>
    </row>
    <row r="439" spans="2:2">
      <c r="B439" s="34"/>
    </row>
    <row r="440" spans="2:2">
      <c r="B440" s="34"/>
    </row>
    <row r="441" spans="2:2">
      <c r="B441" s="34"/>
    </row>
    <row r="442" spans="2:2">
      <c r="B442" s="34"/>
    </row>
    <row r="443" spans="2:2">
      <c r="B443" s="34"/>
    </row>
    <row r="444" spans="2:2">
      <c r="B444" s="34"/>
    </row>
    <row r="445" spans="2:2">
      <c r="B445" s="34"/>
    </row>
    <row r="446" spans="2:2">
      <c r="B446" s="34"/>
    </row>
    <row r="447" spans="2:2">
      <c r="B447" s="34"/>
    </row>
    <row r="448" spans="2:2">
      <c r="B448" s="34"/>
    </row>
    <row r="449" spans="2:2">
      <c r="B449" s="34"/>
    </row>
    <row r="450" spans="2:2">
      <c r="B450" s="34"/>
    </row>
    <row r="451" spans="2:2">
      <c r="B451" s="34"/>
    </row>
    <row r="452" spans="2:2">
      <c r="B452" s="34"/>
    </row>
    <row r="453" spans="2:2">
      <c r="B453" s="34"/>
    </row>
    <row r="454" spans="2:2">
      <c r="B454" s="34"/>
    </row>
    <row r="455" spans="2:2">
      <c r="B455" s="34"/>
    </row>
    <row r="456" spans="2:2">
      <c r="B456" s="34"/>
    </row>
    <row r="457" spans="2:2">
      <c r="B457" s="34"/>
    </row>
    <row r="458" spans="2:2">
      <c r="B458" s="34"/>
    </row>
    <row r="459" spans="2:2">
      <c r="B459" s="34"/>
    </row>
    <row r="460" spans="2:2">
      <c r="B460" s="34"/>
    </row>
    <row r="461" spans="2:2">
      <c r="B461" s="34"/>
    </row>
    <row r="462" spans="2:2">
      <c r="B462" s="34"/>
    </row>
    <row r="463" spans="2:2">
      <c r="B463" s="34"/>
    </row>
    <row r="464" spans="2:2">
      <c r="B464" s="34"/>
    </row>
    <row r="465" spans="2:2">
      <c r="B465" s="34"/>
    </row>
    <row r="466" spans="2:2">
      <c r="B466" s="34"/>
    </row>
    <row r="467" spans="2:2">
      <c r="B467" s="34"/>
    </row>
    <row r="468" spans="2:2">
      <c r="B468" s="34"/>
    </row>
    <row r="469" spans="2:2">
      <c r="B469" s="34"/>
    </row>
    <row r="470" spans="2:2">
      <c r="B470" s="34"/>
    </row>
    <row r="471" spans="2:2">
      <c r="B471" s="34"/>
    </row>
    <row r="472" spans="2:2">
      <c r="B472" s="34"/>
    </row>
    <row r="473" spans="2:2">
      <c r="B473" s="34"/>
    </row>
    <row r="474" spans="2:2">
      <c r="B474" s="34"/>
    </row>
    <row r="475" spans="2:2">
      <c r="B475" s="34"/>
    </row>
    <row r="476" spans="2:2">
      <c r="B476" s="34"/>
    </row>
    <row r="477" spans="2:2">
      <c r="B477" s="34"/>
    </row>
    <row r="478" spans="2:2">
      <c r="B478" s="34"/>
    </row>
    <row r="479" spans="2:2">
      <c r="B479" s="34"/>
    </row>
    <row r="480" spans="2:2">
      <c r="B480" s="34"/>
    </row>
    <row r="481" spans="2:2">
      <c r="B481" s="34"/>
    </row>
    <row r="482" spans="2:2">
      <c r="B482" s="34"/>
    </row>
    <row r="483" spans="2:2">
      <c r="B483" s="34"/>
    </row>
    <row r="484" spans="2:2">
      <c r="B484" s="34"/>
    </row>
    <row r="485" spans="2:2">
      <c r="B485" s="34"/>
    </row>
    <row r="486" spans="2:2">
      <c r="B486" s="34"/>
    </row>
    <row r="487" spans="2:2">
      <c r="B487" s="34"/>
    </row>
    <row r="488" spans="2:2">
      <c r="B488" s="34"/>
    </row>
    <row r="489" spans="2:2">
      <c r="B489" s="34"/>
    </row>
    <row r="490" spans="2:2">
      <c r="B490" s="34"/>
    </row>
    <row r="491" spans="2:2">
      <c r="B491" s="34"/>
    </row>
    <row r="492" spans="2:2">
      <c r="B492" s="34"/>
    </row>
    <row r="493" spans="2:2">
      <c r="B493" s="34"/>
    </row>
    <row r="494" spans="2:2">
      <c r="B494" s="34"/>
    </row>
    <row r="495" spans="2:2">
      <c r="B495" s="34"/>
    </row>
    <row r="496" spans="2:2">
      <c r="B496" s="34"/>
    </row>
    <row r="497" spans="2:2">
      <c r="B497" s="34"/>
    </row>
    <row r="498" spans="2:2">
      <c r="B498" s="34"/>
    </row>
    <row r="499" spans="2:2">
      <c r="B499" s="34"/>
    </row>
    <row r="500" spans="2:2">
      <c r="B500" s="34"/>
    </row>
    <row r="501" spans="2:2">
      <c r="B501" s="34"/>
    </row>
    <row r="502" spans="2:2">
      <c r="B502" s="34"/>
    </row>
    <row r="503" spans="2:2">
      <c r="B503" s="34"/>
    </row>
    <row r="504" spans="2:2">
      <c r="B504" s="34"/>
    </row>
    <row r="505" spans="2:2">
      <c r="B505" s="34"/>
    </row>
    <row r="506" spans="2:2">
      <c r="B506" s="34"/>
    </row>
    <row r="507" spans="2:2">
      <c r="B507" s="34"/>
    </row>
    <row r="508" spans="2:2">
      <c r="B508" s="34"/>
    </row>
    <row r="509" spans="2:2">
      <c r="B509" s="34"/>
    </row>
    <row r="510" spans="2:2">
      <c r="B510" s="34"/>
    </row>
    <row r="511" spans="2:2">
      <c r="B511" s="34"/>
    </row>
    <row r="512" spans="2:2">
      <c r="B512" s="34"/>
    </row>
    <row r="513" spans="2:2">
      <c r="B513" s="34"/>
    </row>
    <row r="514" spans="2:2">
      <c r="B514" s="34"/>
    </row>
    <row r="515" spans="2:2">
      <c r="B515" s="34"/>
    </row>
    <row r="516" spans="2:2">
      <c r="B516" s="34"/>
    </row>
    <row r="517" spans="2:2">
      <c r="B517" s="34"/>
    </row>
    <row r="518" spans="2:2">
      <c r="B518" s="34"/>
    </row>
    <row r="519" spans="2:2">
      <c r="B519" s="34"/>
    </row>
    <row r="520" spans="2:2">
      <c r="B520" s="34"/>
    </row>
    <row r="521" spans="2:2">
      <c r="B521" s="34"/>
    </row>
  </sheetData>
  <customSheetViews>
    <customSheetView guid="{E7D4860E-03E3-43EA-AB43-5778526D6AD3}">
      <selection activeCell="B18" sqref="B18"/>
      <pageMargins left="0.75" right="0.75" top="1" bottom="1" header="0.5" footer="0.5"/>
      <pageSetup paperSize="9" orientation="portrait" r:id="rId1"/>
      <headerFooter alignWithMargins="0"/>
    </customSheetView>
    <customSheetView guid="{D858A837-1668-4691-8D52-809CF6132469}" topLeftCell="A22">
      <selection activeCell="A38" sqref="A38"/>
      <pageMargins left="0.75" right="0.75" top="1" bottom="1" header="0.5" footer="0.5"/>
      <pageSetup paperSize="9" orientation="portrait" r:id="rId2"/>
      <headerFooter alignWithMargins="0"/>
    </customSheetView>
  </customSheetViews>
  <mergeCells count="3">
    <mergeCell ref="A20:C20"/>
    <mergeCell ref="A11:B11"/>
    <mergeCell ref="A2:B2"/>
  </mergeCells>
  <phoneticPr fontId="0" type="noConversion"/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Лист1</vt:lpstr>
      <vt:lpstr>лист2</vt:lpstr>
      <vt:lpstr>лист3</vt:lpstr>
      <vt:lpstr>fin</vt:lpstr>
      <vt:lpstr>mer</vt:lpstr>
      <vt:lpstr>лист3!uuu</vt:lpstr>
      <vt:lpstr>лист3!w</vt:lpstr>
      <vt:lpstr>лист3!yy</vt:lpstr>
      <vt:lpstr>База_данных</vt:lpstr>
      <vt:lpstr>Лист1!Область_печати</vt:lpstr>
    </vt:vector>
  </TitlesOfParts>
  <Company>утзн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реестр</dc:title>
  <dc:creator>Петухова Светлана</dc:creator>
  <cp:lastModifiedBy>Torg2</cp:lastModifiedBy>
  <cp:lastPrinted>2019-12-24T04:04:46Z</cp:lastPrinted>
  <dcterms:created xsi:type="dcterms:W3CDTF">2004-03-30T07:35:45Z</dcterms:created>
  <dcterms:modified xsi:type="dcterms:W3CDTF">2021-09-09T03:44:44Z</dcterms:modified>
</cp:coreProperties>
</file>